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odel" sheetId="1" r:id="rId1"/>
    <sheet name="data" sheetId="2" r:id="rId2"/>
    <sheet name="info" sheetId="3" r:id="rId3"/>
  </sheets>
  <definedNames/>
  <calcPr fullCalcOnLoad="1"/>
</workbook>
</file>

<file path=xl/sharedStrings.xml><?xml version="1.0" encoding="utf-8"?>
<sst xmlns="http://schemas.openxmlformats.org/spreadsheetml/2006/main" count="145" uniqueCount="94">
  <si>
    <t xml:space="preserve">flow rate </t>
  </si>
  <si>
    <t>[L]</t>
  </si>
  <si>
    <t>[L³/T]</t>
  </si>
  <si>
    <t>[L²]</t>
  </si>
  <si>
    <t>dispersivity</t>
  </si>
  <si>
    <t>eff. porosity</t>
  </si>
  <si>
    <t>[-]</t>
  </si>
  <si>
    <t>dispersion coeff.</t>
  </si>
  <si>
    <t>[L²/T]</t>
  </si>
  <si>
    <t>av. lin. velocity</t>
  </si>
  <si>
    <t>[L/T]</t>
  </si>
  <si>
    <t>[M/L³]</t>
  </si>
  <si>
    <t xml:space="preserve">input duration </t>
  </si>
  <si>
    <t>[T]</t>
  </si>
  <si>
    <t>Intermediate Results:</t>
  </si>
  <si>
    <t>pore volume</t>
  </si>
  <si>
    <t>Model Output:</t>
  </si>
  <si>
    <t>Input Data:</t>
  </si>
  <si>
    <t>time [T]</t>
  </si>
  <si>
    <t>conc. [M/L³]</t>
  </si>
  <si>
    <t>arg-</t>
  </si>
  <si>
    <t>arg+</t>
  </si>
  <si>
    <t>bulk density</t>
  </si>
  <si>
    <t>[L³/M]</t>
  </si>
  <si>
    <t>half-life</t>
  </si>
  <si>
    <t>[1/T]</t>
  </si>
  <si>
    <t>Darcy velocity</t>
  </si>
  <si>
    <t>rel. time [-]</t>
  </si>
  <si>
    <t>column length</t>
  </si>
  <si>
    <t>column radius</t>
  </si>
  <si>
    <t>area (cross sect.)</t>
  </si>
  <si>
    <t>retard. factor</t>
  </si>
  <si>
    <t>Damköhler #</t>
  </si>
  <si>
    <t>Peclet #</t>
  </si>
  <si>
    <t>rel. inp. duration</t>
  </si>
  <si>
    <t>input mass</t>
  </si>
  <si>
    <t>[M]</t>
  </si>
  <si>
    <t>input concentr.</t>
  </si>
  <si>
    <t>type of boundary condition:</t>
  </si>
  <si>
    <t>initial concentr.</t>
  </si>
  <si>
    <t>degrad. constant</t>
  </si>
  <si>
    <t>rel. time increm.</t>
  </si>
  <si>
    <t>initial condition</t>
  </si>
  <si>
    <t>boundary condition (positive pulse)</t>
  </si>
  <si>
    <t>boundary condition (negative pulse)</t>
  </si>
  <si>
    <t>rel.</t>
  </si>
  <si>
    <r>
      <t>conc.</t>
    </r>
    <r>
      <rPr>
        <sz val="10"/>
        <rFont val="Arial"/>
        <family val="2"/>
      </rPr>
      <t xml:space="preserve"> [-]</t>
    </r>
  </si>
  <si>
    <t>due to IC</t>
  </si>
  <si>
    <t>due to BC</t>
  </si>
  <si>
    <t>distrib. coeff.</t>
  </si>
  <si>
    <t>starting time</t>
  </si>
  <si>
    <t>enter positive number</t>
  </si>
  <si>
    <t>leave empty or enter positive number</t>
  </si>
  <si>
    <t>enter non-negative number</t>
  </si>
  <si>
    <t>enter positive number not bigger than 1</t>
  </si>
  <si>
    <t>time in column A [T]</t>
  </si>
  <si>
    <t>concentration in column B [M/L³]</t>
  </si>
  <si>
    <t>time increment</t>
  </si>
  <si>
    <t>Dirac</t>
  </si>
  <si>
    <t>finite pulse</t>
  </si>
  <si>
    <t>continuous</t>
  </si>
  <si>
    <t>enter value</t>
  </si>
  <si>
    <t>enter "inf"</t>
  </si>
  <si>
    <t>input concentration</t>
  </si>
  <si>
    <t>Author:</t>
  </si>
  <si>
    <t>Rudolf Liedl</t>
  </si>
  <si>
    <t>Date:</t>
  </si>
  <si>
    <t>remarks</t>
  </si>
  <si>
    <t xml:space="preserve">The worksheet addresses 1D transport of a solute through a porous medium, e.g. in a laboratory column. </t>
  </si>
  <si>
    <t>Water flow through the porous medium is assumed to be steady-state.</t>
  </si>
  <si>
    <t>Dirac injection, finite pulse injection or continuous injection may be used as upgradient boundary condition.</t>
  </si>
  <si>
    <t>Advection, dispersion, equilibrium sorption (linear isotherm) and first-order degradation (dissolved phase only) are considered.</t>
  </si>
  <si>
    <t>Computations are based on analytical solutions involving the complementary error function.</t>
  </si>
  <si>
    <t>initial concentration</t>
  </si>
  <si>
    <t>distribution coefficient</t>
  </si>
  <si>
    <t>effective porosity</t>
  </si>
  <si>
    <t>input parameters</t>
  </si>
  <si>
    <t>dimension *</t>
  </si>
  <si>
    <t>e.g. cm as common length unit,</t>
  </si>
  <si>
    <t>* common length, mass and time units, respectively, must be used,</t>
  </si>
  <si>
    <t>mg as common mass unit,</t>
  </si>
  <si>
    <t>and h as common time unit</t>
  </si>
  <si>
    <t>enter positive number or "inf" **</t>
  </si>
  <si>
    <t>enter non-negative number or "inf" **</t>
  </si>
  <si>
    <t>** type of injection</t>
  </si>
  <si>
    <t>The worksheet calculates solute breakthrough at the column outlet (sheet "model") and allows for comparison with measured data</t>
  </si>
  <si>
    <t>(to be provided in sheet "data").</t>
  </si>
  <si>
    <t>Corresponding Excel components (English: "Analysis ToolPak", "Analysis ToolPak - VBA";</t>
  </si>
  <si>
    <t xml:space="preserve">The modelled solute breakthrough is shown in a diagram (red curve). If available, measured data are also displayed (blue symbols). </t>
  </si>
  <si>
    <t>Cells requiring compulsory input parameters are coloured light green:</t>
  </si>
  <si>
    <t>Cells requiring additional data for modelling sorption are coloured yellow:</t>
  </si>
  <si>
    <t>Cells requiring additional data for modelling decay are coloured light brown:</t>
  </si>
  <si>
    <t>German: "Analyse-Funktionen", "Analyse-Funktionen - VBA") have to be activated or installed.</t>
  </si>
  <si>
    <t>August 22, 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</si>
</sst>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0"/>
    <numFmt numFmtId="173" formatCode="#.##0.0000"/>
    <numFmt numFmtId="174" formatCode="#.##0.00"/>
    <numFmt numFmtId="175" formatCode="0.0E+0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1" fontId="0" fillId="0" borderId="0" xfId="0" applyNumberFormat="1" applyFont="1" applyFill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33" borderId="0" xfId="0" applyNumberFormat="1" applyFont="1" applyFill="1" applyAlignment="1" applyProtection="1">
      <alignment horizontal="right"/>
      <protection hidden="1" locked="0"/>
    </xf>
    <xf numFmtId="0" fontId="0" fillId="33" borderId="0" xfId="0" applyFill="1" applyAlignment="1">
      <alignment/>
    </xf>
    <xf numFmtId="0" fontId="0" fillId="0" borderId="0" xfId="0" applyNumberFormat="1" applyFont="1" applyFill="1" applyAlignment="1">
      <alignment horizontal="right"/>
    </xf>
    <xf numFmtId="2" fontId="0" fillId="33" borderId="0" xfId="0" applyNumberFormat="1" applyFont="1" applyFill="1" applyAlignment="1" applyProtection="1">
      <alignment horizontal="right"/>
      <protection hidden="1"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1" fontId="0" fillId="34" borderId="0" xfId="0" applyNumberFormat="1" applyFont="1" applyFill="1" applyAlignment="1" applyProtection="1">
      <alignment horizontal="right"/>
      <protection hidden="1" locked="0"/>
    </xf>
    <xf numFmtId="0" fontId="0" fillId="35" borderId="0" xfId="0" applyFill="1" applyAlignment="1">
      <alignment/>
    </xf>
    <xf numFmtId="0" fontId="0" fillId="33" borderId="0" xfId="0" applyFill="1" applyAlignment="1" applyProtection="1">
      <alignment/>
      <protection hidden="1"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11" fontId="0" fillId="33" borderId="0" xfId="0" applyNumberFormat="1" applyFont="1" applyFill="1" applyAlignment="1" applyProtection="1">
      <alignment horizontal="right"/>
      <protection hidden="1" locked="0"/>
    </xf>
    <xf numFmtId="11" fontId="0" fillId="35" borderId="0" xfId="0" applyNumberFormat="1" applyFont="1" applyFill="1" applyAlignment="1" applyProtection="1">
      <alignment horizontal="right"/>
      <protection hidden="1" locked="0"/>
    </xf>
    <xf numFmtId="0" fontId="0" fillId="0" borderId="0" xfId="0" applyNumberFormat="1" applyFont="1" applyFill="1" applyAlignment="1" applyProtection="1">
      <alignment horizontal="right"/>
      <protection hidden="1"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3975"/>
          <c:w val="0.90575"/>
          <c:h val="0.8305"/>
        </c:manualLayout>
      </c:layout>
      <c:scatterChart>
        <c:scatterStyle val="smoothMarker"/>
        <c:varyColors val="0"/>
        <c:ser>
          <c:idx val="10"/>
          <c:order val="0"/>
          <c:tx>
            <c:strRef>
              <c:f>model!$M$16:$M$16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model!$A$20:$A$170</c:f>
              <c:numCache/>
            </c:numRef>
          </c:xVal>
          <c:yVal>
            <c:numRef>
              <c:f>model!$C$20:$C$170</c:f>
              <c:numCache/>
            </c:numRef>
          </c:yVal>
          <c:smooth val="1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data!$A$1:$A$31</c:f>
              <c:numCache>
                <c:ptCount val="31"/>
              </c:numCache>
            </c:numRef>
          </c:xVal>
          <c:yVal>
            <c:numRef>
              <c:f>data!$B$1:$B$31</c:f>
              <c:numCache>
                <c:ptCount val="31"/>
              </c:numCache>
            </c:numRef>
          </c:yVal>
          <c:smooth val="1"/>
        </c:ser>
        <c:axId val="43773729"/>
        <c:axId val="58419242"/>
      </c:scatterChart>
      <c:valAx>
        <c:axId val="43773729"/>
        <c:scaling>
          <c:orientation val="minMax"/>
          <c:max val="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419242"/>
        <c:crosses val="autoZero"/>
        <c:crossBetween val="midCat"/>
        <c:dispUnits/>
        <c:majorUnit val="200"/>
      </c:valAx>
      <c:valAx>
        <c:axId val="5841924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(M/L³)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729"/>
        <c:crosses val="autoZero"/>
        <c:crossBetween val="midCat"/>
        <c:dispUnits/>
        <c:majorUnit val="2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16</xdr:row>
      <xdr:rowOff>19050</xdr:rowOff>
    </xdr:from>
    <xdr:to>
      <xdr:col>12</xdr:col>
      <xdr:colOff>428625</xdr:colOff>
      <xdr:row>32</xdr:row>
      <xdr:rowOff>142875</xdr:rowOff>
    </xdr:to>
    <xdr:graphicFrame>
      <xdr:nvGraphicFramePr>
        <xdr:cNvPr id="1" name="Diagramm 1"/>
        <xdr:cNvGraphicFramePr/>
      </xdr:nvGraphicFramePr>
      <xdr:xfrm>
        <a:off x="4276725" y="2609850"/>
        <a:ext cx="4848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13.57421875" style="0" customWidth="1"/>
    <col min="2" max="3" width="10.421875" style="0" customWidth="1"/>
    <col min="4" max="4" width="7.421875" style="0" customWidth="1"/>
    <col min="5" max="6" width="10.421875" style="0" customWidth="1"/>
    <col min="7" max="7" width="15.57421875" style="0" customWidth="1"/>
    <col min="8" max="12" width="10.421875" style="0" customWidth="1"/>
    <col min="13" max="13" width="7.421875" style="0" customWidth="1"/>
    <col min="14" max="18" width="10.421875" style="0" customWidth="1"/>
    <col min="19" max="19" width="7.421875" style="0" customWidth="1"/>
    <col min="20" max="24" width="10.421875" style="0" customWidth="1"/>
  </cols>
  <sheetData>
    <row r="1" spans="1:7" ht="12.75">
      <c r="A1" s="1" t="s">
        <v>17</v>
      </c>
      <c r="G1" s="1" t="s">
        <v>14</v>
      </c>
    </row>
    <row r="2" spans="1:9" ht="12.75">
      <c r="A2" t="s">
        <v>28</v>
      </c>
      <c r="B2" t="s">
        <v>1</v>
      </c>
      <c r="C2" s="7">
        <v>24</v>
      </c>
      <c r="D2" s="32">
        <f>IF(C2&lt;=0,"&lt;-- value &gt; 0 required","")</f>
      </c>
      <c r="G2" s="6" t="s">
        <v>38</v>
      </c>
      <c r="I2" s="6" t="str">
        <f>IF(OR($D$8&lt;&gt;"",$D$9&lt;&gt;""),"",IF($C$8="inf","continuous injection",IF($C$9="inf","Dirac pulse injection","finite pulse injection")))</f>
        <v>finite pulse injection</v>
      </c>
    </row>
    <row r="3" spans="1:9" ht="12.75">
      <c r="A3" t="s">
        <v>29</v>
      </c>
      <c r="B3" t="s">
        <v>1</v>
      </c>
      <c r="C3" s="7">
        <v>2</v>
      </c>
      <c r="D3" s="32">
        <f>IF(C3&lt;=0,"&lt;-- value &gt; 0 required","")</f>
      </c>
      <c r="G3" t="s">
        <v>30</v>
      </c>
      <c r="H3" t="s">
        <v>3</v>
      </c>
      <c r="I3" s="3">
        <f>IF($D$3&lt;&gt;"","",PI()*$C$3*$C$3)</f>
        <v>12.566370614359172</v>
      </c>
    </row>
    <row r="4" spans="1:9" ht="12.75">
      <c r="A4" t="s">
        <v>5</v>
      </c>
      <c r="B4" t="s">
        <v>6</v>
      </c>
      <c r="C4" s="7">
        <v>0.25</v>
      </c>
      <c r="D4" s="32">
        <f>IF(OR(C4&lt;=0,C4&gt;1),"&lt;-- value &gt; 0 and &lt;= 1 required","")</f>
      </c>
      <c r="G4" t="s">
        <v>26</v>
      </c>
      <c r="H4" t="s">
        <v>10</v>
      </c>
      <c r="I4" s="3">
        <f>IF(OR($D$3&lt;&gt;"",$D$6&lt;&gt;""),"",$C$6/$I$3)</f>
        <v>0.03183098861837907</v>
      </c>
    </row>
    <row r="5" spans="1:9" ht="12.75">
      <c r="A5" t="s">
        <v>4</v>
      </c>
      <c r="B5" t="s">
        <v>1</v>
      </c>
      <c r="C5" s="7">
        <v>0</v>
      </c>
      <c r="D5" s="32">
        <f>IF(OR(C5="",C5&lt;0),"&lt;-- value &gt;= 0 required",IF(AND(C5=0,C9="inf"),"&lt;- incompatible",""))</f>
      </c>
      <c r="G5" t="s">
        <v>9</v>
      </c>
      <c r="H5" t="s">
        <v>10</v>
      </c>
      <c r="I5" s="3">
        <f>IF(OR($D$4&lt;&gt;"",$I$4=""),"",$I$4/$C$4)</f>
        <v>0.12732395447351627</v>
      </c>
    </row>
    <row r="6" spans="1:9" ht="12.75">
      <c r="A6" t="s">
        <v>0</v>
      </c>
      <c r="B6" t="s">
        <v>2</v>
      </c>
      <c r="C6" s="7">
        <v>0.4</v>
      </c>
      <c r="D6" s="32">
        <f>IF(C6&lt;=0,"&lt;-- value &gt; 0 required","")</f>
      </c>
      <c r="G6" t="s">
        <v>7</v>
      </c>
      <c r="H6" t="s">
        <v>8</v>
      </c>
      <c r="I6" s="4">
        <f>IF(OR($D$5&lt;&gt;"",$I$5=""),"",$C$5*$I$5)</f>
        <v>0</v>
      </c>
    </row>
    <row r="7" spans="1:10" ht="12.75">
      <c r="A7" t="s">
        <v>39</v>
      </c>
      <c r="B7" t="s">
        <v>11</v>
      </c>
      <c r="C7" s="37">
        <v>0</v>
      </c>
      <c r="D7" s="32">
        <f>IF(OR(C7="",C7&lt;0),"&lt;-- value &gt;= 0 required","")</f>
      </c>
      <c r="G7" t="s">
        <v>33</v>
      </c>
      <c r="H7" t="s">
        <v>6</v>
      </c>
      <c r="I7" s="5" t="str">
        <f>IF(OR($D$2&lt;&gt;"",$D$5&lt;&gt;""),"",IF($C$5=0,"inf",$C$2/$C$5))</f>
        <v>inf</v>
      </c>
      <c r="J7" s="6" t="str">
        <f>IF($I$7="inf","no dispersion","")</f>
        <v>no dispersion</v>
      </c>
    </row>
    <row r="8" spans="1:9" ht="12.75">
      <c r="A8" t="s">
        <v>35</v>
      </c>
      <c r="B8" t="s">
        <v>36</v>
      </c>
      <c r="C8" s="10">
        <v>5000</v>
      </c>
      <c r="D8" s="32">
        <f>IF(AND(C8&lt;=0,C8&lt;&gt;"inf"),"&lt;-- value &gt; 0 or 'inf' required",IF(AND(C8="inf",C9="inf"),"&lt;-- incompatible",""))</f>
      </c>
      <c r="G8" t="s">
        <v>12</v>
      </c>
      <c r="H8" t="s">
        <v>13</v>
      </c>
      <c r="I8" s="5">
        <f>IF(OR($D$6&lt;&gt;"",$D$7&lt;&gt;"",$D$8&lt;&gt;"",$D$9&lt;&gt;""),"",IF(OR($C$8="inf",$C$9=$C$7),"inf",IF($C$9="inf",0,$C$8/$C$6/ABS($C$9-$C$7))))</f>
        <v>1000</v>
      </c>
    </row>
    <row r="9" spans="1:10" ht="12.75">
      <c r="A9" t="s">
        <v>37</v>
      </c>
      <c r="B9" t="s">
        <v>11</v>
      </c>
      <c r="C9" s="35">
        <v>12.5</v>
      </c>
      <c r="D9" s="32">
        <f>IF(OR(C9="",AND(C9&lt;0,C9&lt;&gt;"inf")),"&lt;-- value &gt;= 0 or 'inf' required",IF(AND(C8="inf",C9="inf"),"&lt;-- incompatible",IF(AND(C5=0,C5&lt;&gt;"",C9="inf"),"&lt;- incompatible","")))</f>
      </c>
      <c r="G9" t="s">
        <v>15</v>
      </c>
      <c r="H9" t="s">
        <v>13</v>
      </c>
      <c r="I9" s="4">
        <f>IF(OR($D$2&lt;&gt;"",$I$5=""),"",$C$2/$I$5)</f>
        <v>188.4955592153876</v>
      </c>
      <c r="J9" s="17"/>
    </row>
    <row r="10" spans="1:9" ht="12.75">
      <c r="A10" t="s">
        <v>22</v>
      </c>
      <c r="B10" t="s">
        <v>11</v>
      </c>
      <c r="C10" s="14"/>
      <c r="D10" s="32">
        <f>IF(OR(AND(C10="",C11&lt;&gt;""),AND(C11="",C10&lt;&gt;"")),"&lt;-- incompatible",IF(AND(C10&lt;&gt;"",C10&lt;=0),"&lt;-- value &gt; 0 required",""))</f>
      </c>
      <c r="G10" t="s">
        <v>34</v>
      </c>
      <c r="H10" t="s">
        <v>6</v>
      </c>
      <c r="I10" s="5">
        <f>IF(OR($I$8="",$I$9="",$I$11=""),"",IF($I$8="inf","inf",$I$8/$I$9/$I$11))</f>
        <v>5.305164769729845</v>
      </c>
    </row>
    <row r="11" spans="1:10" ht="12.75">
      <c r="A11" t="s">
        <v>49</v>
      </c>
      <c r="B11" t="s">
        <v>23</v>
      </c>
      <c r="C11" s="14"/>
      <c r="D11" s="32">
        <f>IF(OR(AND(C10="",C11&lt;&gt;""),AND(C11="",C10&lt;&gt;"")),"&lt;-- incompatible",IF(C11&lt;0,"&lt;-- value &gt;= 0 required",""))</f>
      </c>
      <c r="G11" t="s">
        <v>31</v>
      </c>
      <c r="H11" t="s">
        <v>6</v>
      </c>
      <c r="I11" s="4">
        <f>IF(OR($D$4&lt;&gt;"",$D$10&lt;&gt;"",$D$11&lt;&gt;""),"",IF(OR($C$10="",$C$11=""),1,1+$C$10/$C$4*$C$11))</f>
        <v>1</v>
      </c>
      <c r="J11" s="12" t="str">
        <f>IF($I$11=1,"no sorption","")</f>
        <v>no sorption</v>
      </c>
    </row>
    <row r="12" spans="1:9" ht="12.75">
      <c r="A12" t="s">
        <v>24</v>
      </c>
      <c r="B12" t="s">
        <v>13</v>
      </c>
      <c r="C12" s="36"/>
      <c r="D12" s="32">
        <f>IF(AND(C12&lt;=0,C12&lt;&gt;"inf",C12&lt;&gt;""),"&lt;-- value &gt; 0 or 'inf' required","")</f>
      </c>
      <c r="G12" t="s">
        <v>40</v>
      </c>
      <c r="H12" t="s">
        <v>25</v>
      </c>
      <c r="I12" s="4">
        <f>IF($D$12&lt;&gt;"","",IF(OR($C$12="",$C$12="inf"),0,LN(2)/$C$12))</f>
        <v>0</v>
      </c>
    </row>
    <row r="13" spans="3:10" ht="12.75">
      <c r="C13" s="9"/>
      <c r="D13" s="2"/>
      <c r="G13" t="s">
        <v>32</v>
      </c>
      <c r="H13" t="s">
        <v>6</v>
      </c>
      <c r="I13" s="5">
        <f>IF(OR($D$2&lt;&gt;"",$I$5="",$I$12=""),"",$C$2/$I$5*$I$12)</f>
        <v>0</v>
      </c>
      <c r="J13" s="6" t="str">
        <f>IF($I$13=0,"no degradation","")</f>
        <v>no degradation</v>
      </c>
    </row>
    <row r="14" spans="1:9" ht="12.75">
      <c r="A14" t="s">
        <v>57</v>
      </c>
      <c r="B14" t="s">
        <v>13</v>
      </c>
      <c r="C14" s="7">
        <v>12</v>
      </c>
      <c r="D14" s="32">
        <f>IF(C14&lt;=0,"&lt;-- value &gt; 0 required","")</f>
      </c>
      <c r="G14" t="s">
        <v>41</v>
      </c>
      <c r="H14" t="s">
        <v>6</v>
      </c>
      <c r="I14" s="4">
        <f>IF(OR($D$14&lt;&gt;"",$I$9="",$I$11=""),"",$C$14/$I$9/$I$11)</f>
        <v>0.06366197723675814</v>
      </c>
    </row>
    <row r="17" spans="1:22" ht="12.75">
      <c r="A17" s="1" t="s">
        <v>16</v>
      </c>
      <c r="V17" s="6"/>
    </row>
    <row r="18" spans="1:21" ht="12.75">
      <c r="A18" s="33">
        <f>IF(OR(A20="",A20&lt;0),"value &gt;= 0 required in cell A20 ","")</f>
      </c>
      <c r="E18" s="11" t="s">
        <v>45</v>
      </c>
      <c r="F18" s="12" t="s">
        <v>46</v>
      </c>
      <c r="J18" s="6" t="s">
        <v>42</v>
      </c>
      <c r="O18" s="6" t="s">
        <v>43</v>
      </c>
      <c r="U18" s="6" t="s">
        <v>44</v>
      </c>
    </row>
    <row r="19" spans="1:22" s="13" customFormat="1" ht="12.75">
      <c r="A19" s="13" t="s">
        <v>18</v>
      </c>
      <c r="B19" s="13" t="s">
        <v>27</v>
      </c>
      <c r="C19" s="13" t="s">
        <v>19</v>
      </c>
      <c r="E19" s="13" t="s">
        <v>47</v>
      </c>
      <c r="F19" s="13" t="s">
        <v>48</v>
      </c>
      <c r="H19" s="13" t="s">
        <v>20</v>
      </c>
      <c r="J19" s="13" t="s">
        <v>21</v>
      </c>
      <c r="N19" s="13" t="s">
        <v>20</v>
      </c>
      <c r="P19" s="13" t="s">
        <v>21</v>
      </c>
      <c r="T19" s="13" t="s">
        <v>20</v>
      </c>
      <c r="V19" s="13" t="s">
        <v>21</v>
      </c>
    </row>
    <row r="20" spans="1:24" ht="12.75">
      <c r="A20" s="16">
        <v>0</v>
      </c>
      <c r="B20" s="4">
        <f>IF(OR($D$14&lt;&gt;"",$A$18&lt;&gt;"",$I$9="",$I$11=""),"",A20/$I$9/$I$11)</f>
        <v>0</v>
      </c>
      <c r="C20" s="4">
        <f>IF(OR($D$2&lt;&gt;"",$D$7&lt;&gt;"",$D$8&lt;&gt;"",$D$9&lt;&gt;"",$I$10="",$I$11="",B20="",E20="",F20=""),"",IF(B20=0,$C$7,IF($I$10=0,$C$7*E20+$C$8/($C$4*$I$3*$C$2*$I$11)*F20,$C$7*E20+$C$9*F20)))</f>
      </c>
      <c r="E20" s="4">
        <f>IF(OR($I$7="",$I$13="",B20=""),"",IF(B20&gt;0,IF($I$7="inf",IF(B20&lt;1,EXP(-$I$13*B20),0),(1-0.5*L20)*EXP(-$I$13*B20)),""))</f>
      </c>
      <c r="F20" s="4">
        <f aca="true" t="shared" si="0" ref="F20:F25">IF(OR($I$7="",$I$10="",$I$13="",B20=""),"",IF(B20&gt;0,IF($I$7="inf",IF(AND(B20&gt;1,IF($I$10="inf",B20&gt;1,B20&lt;=1+$I$10)),EXP(-$I$13),0),IF($I$10=0,SQRT(0.25/PI()*$I$7/B20^3)*EXP(-0.25*$I$7/B20*(1-B20)^2-$I$13*B20),IF(OR($I$10="inf",B20&lt;=$I$10),0.5*R20,0.5*(R20-X20)))),""))</f>
      </c>
      <c r="H20" s="5">
        <f>IF(OR($I$7="",B20="",$I$7="inf",B20=0),"",SQRT(0.25*$I$7/B20)*(1-B20))</f>
      </c>
      <c r="I20" s="4">
        <f aca="true" t="shared" si="1" ref="I20:I51">IF(OR($I$7="",H20="",$I$7="inf",B20=0),"",1-SIGN(H20)*(1-_XLL.GAUSSFKOMPL(MIN(ABS(H20),27))))</f>
      </c>
      <c r="J20" s="5">
        <f>IF(OR($I$7="",B20="",$I$7="inf",B20=0),"",SQRT(0.25*$I$7/B20)*(1+B20))</f>
      </c>
      <c r="K20" s="4">
        <f aca="true" t="shared" si="2" ref="K20:K51">IF(OR($I$7="",J20="",$I$7="inf",B20=0),"",1-SIGN(J20)*(1-_XLL.GAUSSFKOMPL(MIN(ABS(J20),27))))</f>
      </c>
      <c r="L20" s="4">
        <f>IF(OR($I$7="",I20="",K20="",$I$7="inf",B20=0),"",I20+EXP($I$7)*K20)</f>
      </c>
      <c r="N20" s="5">
        <f>IF(OR($I$7="",$I$10="",$I$13="",B20="",$I$7="inf",$I$10=0,B20=0),"",SQRT(0.25*$I$7/B20)*(1-SQRT(1+4*$I$13/$I$7)*B20))</f>
      </c>
      <c r="O20" s="4">
        <f aca="true" t="shared" si="3" ref="O20:O51">IF(OR($I$7="",$I$10="",N20="",$I$7="inf",$I$10=0,B20=0),"",1-SIGN(N20)*(1-_XLL.GAUSSFKOMPL(MIN(ABS(N20),27))))</f>
      </c>
      <c r="P20" s="5">
        <f>IF(OR($I$7="",$I$10="",$I$13="",B20="",$I$7="inf",$I$10=0,B20=0),"",SQRT(0.25*$I$7/B20)*(1+SQRT(1+4*$I$13/$I$7)*B20))</f>
      </c>
      <c r="Q20">
        <f aca="true" t="shared" si="4" ref="Q20:Q51">IF(OR($I$7="",$I$10="",N20="",$I$7="inf",$I$10=0,B20=0),"",_XLL.GAUSSFKOMPL(MIN(P20,27)))</f>
      </c>
      <c r="R20" s="4">
        <f>IF(OR($I$7="",$I$10="",$I$13="",O20="",Q20="",$I$7="inf",$I$10=0,B20=0),"",EXP(0.5*$I$7*(1-SQRT(1+4*$I$13/$I$7)))*O20+EXP(0.5*$I$7*(1+SQRT(1+4*$I$13/$I$7)))*Q20)</f>
      </c>
      <c r="T20" s="5">
        <f>IF(OR($I$7="",$I$10="",$I$13="",B20="",$I$7="inf",$I$10=0,$I$10="inf",B20=0),"",IF(B20&gt;$I$10,SQRT(0.25*$I$7/(B20-$I$10))*(1-SQRT(1+4*$I$13/$I$7)*(B20-$I$10)),""))</f>
      </c>
      <c r="U20" s="4">
        <f aca="true" t="shared" si="5" ref="U20:U51">IF(OR($I$7="",$I$10="",T20="",$I$7="inf",$I$10=0,$I$10="inf",B20=0),"",IF(B20&gt;$I$10,1-SIGN(T20)*(1-_XLL.GAUSSFKOMPL(MIN(ABS(T20),27))),""))</f>
      </c>
      <c r="V20" s="5">
        <f>IF(OR($I$7="",$I$10="",$I$13="",B20="",$I$7="inf",$I$10=0,$I$10="inf",B20=0),"",IF(B20&gt;$I$10,SQRT(0.25*$I$7/(B20-$I$10))*(1+SQRT(1+4*$I$13/$I$7)*(B20-$I$10)),""))</f>
      </c>
      <c r="W20">
        <f aca="true" t="shared" si="6" ref="W20:W51">IF(OR($I$7="",$I$10="",V20="",$I$7="inf",$I$7="inf",$I$10=0,$I$10="inf",B20=0),"",IF(B20&gt;$I$10,_XLL.GAUSSFKOMPL(MIN(V20,27)),""))</f>
      </c>
      <c r="X20" s="4">
        <f>IF(OR($I$7="",$I$10="",$I$13="",U20="",W20="",$I$7="inf",$I$10=0,$I$10="inf",B20=0),"",IF(B20&gt;$I$10,EXP(0.5*$I$7*(1-SQRT(1+4*$I$13/$I$7)))*U20+EXP(0.5*$I$7*(1+SQRT(1+4*$I$13/$I$7)))*W20,""))</f>
      </c>
    </row>
    <row r="21" spans="1:24" ht="12.75">
      <c r="A21">
        <f>IF(OR($A$18&lt;&gt;"",$D$14&lt;&gt;""),"",A20+$C$14)</f>
        <v>12</v>
      </c>
      <c r="B21" s="4">
        <f aca="true" t="shared" si="7" ref="B21:B84">IF(OR($D$14&lt;&gt;"",$A$18&lt;&gt;"",$I$9="",$I$11=""),"",A21/$I$9/$I$11)</f>
        <v>0.06366197723675814</v>
      </c>
      <c r="C21" s="4">
        <f>IF(OR($D$2&lt;&gt;"",$D$7&lt;&gt;"",$D$8&lt;&gt;"",$D$9&lt;&gt;"",$I$10="",$I$11="",B21="",E21="",F21=""),"",IF(B21=0,$C$7,IF($I$10=0,$C$7*E21+$C$8/($C$4*$I$3*$C$2*$I$11)*F21,$C$7*E21+$C$9*F21)))</f>
        <v>0</v>
      </c>
      <c r="E21" s="4">
        <f aca="true" t="shared" si="8" ref="E21:E84">IF(OR($I$7="",$I$13="",B21=""),"",IF(B21&gt;0,IF($I$7="inf",IF(B21&lt;1,EXP(-$I$13*B21),0),(1-0.5*L21)*EXP(-$I$13*B21)),""))</f>
        <v>1</v>
      </c>
      <c r="F21" s="4">
        <f t="shared" si="0"/>
        <v>0</v>
      </c>
      <c r="H21" s="5">
        <f aca="true" t="shared" si="9" ref="H21:H84">IF(OR($I$7="",B21="",$I$7="inf",B21=0),"",SQRT(0.25*$I$7/B21)*(1-B21))</f>
      </c>
      <c r="I21" s="4">
        <f t="shared" si="1"/>
      </c>
      <c r="J21" s="5">
        <f aca="true" t="shared" si="10" ref="J21:J84">IF(OR($I$7="",B21="",$I$7="inf",B21=0),"",SQRT(0.25*$I$7/B21)*(1+B21))</f>
      </c>
      <c r="K21" s="4">
        <f t="shared" si="2"/>
      </c>
      <c r="L21" s="4">
        <f aca="true" t="shared" si="11" ref="L21:L84">IF(OR($I$7="",I21="",K21="",$I$7="inf",B21=0),"",I21+EXP($I$7)*K21)</f>
      </c>
      <c r="N21" s="5">
        <f aca="true" t="shared" si="12" ref="N21:N84">IF(OR($I$7="",$I$10="",$I$13="",B21="",$I$7="inf",$I$10=0,B21=0),"",SQRT(0.25*$I$7/B21)*(1-SQRT(1+4*$I$13/$I$7)*B21))</f>
      </c>
      <c r="O21" s="4">
        <f t="shared" si="3"/>
      </c>
      <c r="P21" s="5">
        <f aca="true" t="shared" si="13" ref="P21:P84">IF(OR($I$7="",$I$10="",$I$13="",B21="",$I$7="inf",$I$10=0,B21=0),"",SQRT(0.25*$I$7/B21)*(1+SQRT(1+4*$I$13/$I$7)*B21))</f>
      </c>
      <c r="Q21">
        <f t="shared" si="4"/>
      </c>
      <c r="R21" s="4">
        <f aca="true" t="shared" si="14" ref="R21:R84">IF(OR($I$7="",$I$10="",$I$13="",O21="",Q21="",$I$7="inf",$I$10=0,B21=0),"",EXP(0.5*$I$7*(1-SQRT(1+4*$I$13/$I$7)))*O21+EXP(0.5*$I$7*(1+SQRT(1+4*$I$13/$I$7)))*Q21)</f>
      </c>
      <c r="T21" s="5">
        <f aca="true" t="shared" si="15" ref="T21:T84">IF(OR($I$7="",$I$10="",$I$13="",B21="",$I$7="inf",$I$10=0,$I$10="inf",B21=0),"",IF(B21&gt;$I$10,SQRT(0.25*$I$7/(B21-$I$10))*(1-SQRT(1+4*$I$13/$I$7)*(B21-$I$10)),""))</f>
      </c>
      <c r="U21" s="4">
        <f t="shared" si="5"/>
      </c>
      <c r="V21" s="5">
        <f aca="true" t="shared" si="16" ref="V21:V84">IF(OR($I$7="",$I$10="",$I$13="",B21="",$I$7="inf",$I$10=0,$I$10="inf",B21=0),"",IF(B21&gt;$I$10,SQRT(0.25*$I$7/(B21-$I$10))*(1+SQRT(1+4*$I$13/$I$7)*(B21-$I$10)),""))</f>
      </c>
      <c r="W21">
        <f t="shared" si="6"/>
      </c>
      <c r="X21" s="4">
        <f aca="true" t="shared" si="17" ref="X21:X84">IF(OR($I$7="",$I$10="",$I$13="",U21="",W21="",$I$7="inf",$I$10=0,$I$10="inf",B21=0),"",IF(B21&gt;$I$10,EXP(0.5*$I$7*(1-SQRT(1+4*$I$13/$I$7)))*U21+EXP(0.5*$I$7*(1+SQRT(1+4*$I$13/$I$7)))*W21,""))</f>
      </c>
    </row>
    <row r="22" spans="1:24" ht="12.75">
      <c r="A22">
        <f aca="true" t="shared" si="18" ref="A22:A85">IF(OR($A$18&lt;&gt;"",$D$14&lt;&gt;""),"",A21+$C$14)</f>
        <v>24</v>
      </c>
      <c r="B22" s="4">
        <f t="shared" si="7"/>
        <v>0.12732395447351627</v>
      </c>
      <c r="C22" s="4">
        <f aca="true" t="shared" si="19" ref="C22:C85">IF(OR($D$2&lt;&gt;"",$D$7&lt;&gt;"",$D$8&lt;&gt;"",$D$9&lt;&gt;"",$I$10="",$I$11="",B22="",E22="",F22=""),"",IF(B22=0,$C$7,IF($I$10=0,$C$7*E22+$C$8/($C$4*$I$3*$C$2*$I$11)*F22,$C$7*E22+$C$9*F22)))</f>
        <v>0</v>
      </c>
      <c r="E22" s="4">
        <f t="shared" si="8"/>
        <v>1</v>
      </c>
      <c r="F22" s="4">
        <f t="shared" si="0"/>
        <v>0</v>
      </c>
      <c r="H22" s="5">
        <f t="shared" si="9"/>
      </c>
      <c r="I22" s="4">
        <f t="shared" si="1"/>
      </c>
      <c r="J22" s="5">
        <f t="shared" si="10"/>
      </c>
      <c r="K22" s="4">
        <f t="shared" si="2"/>
      </c>
      <c r="L22" s="4">
        <f t="shared" si="11"/>
      </c>
      <c r="N22" s="5">
        <f t="shared" si="12"/>
      </c>
      <c r="O22" s="4">
        <f t="shared" si="3"/>
      </c>
      <c r="P22" s="5">
        <f t="shared" si="13"/>
      </c>
      <c r="Q22">
        <f t="shared" si="4"/>
      </c>
      <c r="R22" s="4">
        <f t="shared" si="14"/>
      </c>
      <c r="T22" s="5">
        <f t="shared" si="15"/>
      </c>
      <c r="U22" s="4">
        <f t="shared" si="5"/>
      </c>
      <c r="V22" s="5">
        <f t="shared" si="16"/>
      </c>
      <c r="W22">
        <f t="shared" si="6"/>
      </c>
      <c r="X22" s="4">
        <f t="shared" si="17"/>
      </c>
    </row>
    <row r="23" spans="1:24" ht="12.75">
      <c r="A23">
        <f t="shared" si="18"/>
        <v>36</v>
      </c>
      <c r="B23" s="4">
        <f t="shared" si="7"/>
        <v>0.1909859317102744</v>
      </c>
      <c r="C23" s="4">
        <f t="shared" si="19"/>
        <v>0</v>
      </c>
      <c r="E23" s="4">
        <f t="shared" si="8"/>
        <v>1</v>
      </c>
      <c r="F23" s="4">
        <f t="shared" si="0"/>
        <v>0</v>
      </c>
      <c r="H23" s="5">
        <f t="shared" si="9"/>
      </c>
      <c r="I23" s="4">
        <f t="shared" si="1"/>
      </c>
      <c r="J23" s="5">
        <f t="shared" si="10"/>
      </c>
      <c r="K23" s="4">
        <f t="shared" si="2"/>
      </c>
      <c r="L23" s="4">
        <f t="shared" si="11"/>
      </c>
      <c r="N23" s="5">
        <f t="shared" si="12"/>
      </c>
      <c r="O23" s="4">
        <f t="shared" si="3"/>
      </c>
      <c r="P23" s="5">
        <f t="shared" si="13"/>
      </c>
      <c r="Q23">
        <f t="shared" si="4"/>
      </c>
      <c r="R23" s="4">
        <f t="shared" si="14"/>
      </c>
      <c r="T23" s="5">
        <f t="shared" si="15"/>
      </c>
      <c r="U23" s="4">
        <f t="shared" si="5"/>
      </c>
      <c r="V23" s="5">
        <f t="shared" si="16"/>
      </c>
      <c r="W23">
        <f t="shared" si="6"/>
      </c>
      <c r="X23" s="4">
        <f t="shared" si="17"/>
      </c>
    </row>
    <row r="24" spans="1:24" ht="12.75">
      <c r="A24">
        <f t="shared" si="18"/>
        <v>48</v>
      </c>
      <c r="B24" s="4">
        <f t="shared" si="7"/>
        <v>0.25464790894703254</v>
      </c>
      <c r="C24" s="4">
        <f t="shared" si="19"/>
        <v>0</v>
      </c>
      <c r="E24" s="4">
        <f t="shared" si="8"/>
        <v>1</v>
      </c>
      <c r="F24" s="4">
        <f t="shared" si="0"/>
        <v>0</v>
      </c>
      <c r="H24" s="5">
        <f t="shared" si="9"/>
      </c>
      <c r="I24" s="4">
        <f t="shared" si="1"/>
      </c>
      <c r="J24" s="5">
        <f t="shared" si="10"/>
      </c>
      <c r="K24" s="4">
        <f t="shared" si="2"/>
      </c>
      <c r="L24" s="4">
        <f t="shared" si="11"/>
      </c>
      <c r="N24" s="5">
        <f t="shared" si="12"/>
      </c>
      <c r="O24" s="4">
        <f t="shared" si="3"/>
      </c>
      <c r="P24" s="5">
        <f t="shared" si="13"/>
      </c>
      <c r="Q24">
        <f t="shared" si="4"/>
      </c>
      <c r="R24" s="4">
        <f t="shared" si="14"/>
      </c>
      <c r="T24" s="5">
        <f t="shared" si="15"/>
      </c>
      <c r="U24" s="4">
        <f t="shared" si="5"/>
      </c>
      <c r="V24" s="5">
        <f t="shared" si="16"/>
      </c>
      <c r="W24">
        <f t="shared" si="6"/>
      </c>
      <c r="X24" s="4">
        <f t="shared" si="17"/>
      </c>
    </row>
    <row r="25" spans="1:24" ht="12.75">
      <c r="A25">
        <f t="shared" si="18"/>
        <v>60</v>
      </c>
      <c r="B25" s="4">
        <f t="shared" si="7"/>
        <v>0.31830988618379064</v>
      </c>
      <c r="C25" s="4">
        <f t="shared" si="19"/>
        <v>0</v>
      </c>
      <c r="E25" s="4">
        <f t="shared" si="8"/>
        <v>1</v>
      </c>
      <c r="F25" s="4">
        <f t="shared" si="0"/>
        <v>0</v>
      </c>
      <c r="H25" s="5">
        <f t="shared" si="9"/>
      </c>
      <c r="I25" s="4">
        <f t="shared" si="1"/>
      </c>
      <c r="J25" s="5">
        <f t="shared" si="10"/>
      </c>
      <c r="K25" s="4">
        <f t="shared" si="2"/>
      </c>
      <c r="L25" s="4">
        <f t="shared" si="11"/>
      </c>
      <c r="N25" s="5">
        <f t="shared" si="12"/>
      </c>
      <c r="O25" s="4">
        <f t="shared" si="3"/>
      </c>
      <c r="P25" s="5">
        <f t="shared" si="13"/>
      </c>
      <c r="Q25">
        <f t="shared" si="4"/>
      </c>
      <c r="R25" s="4">
        <f t="shared" si="14"/>
      </c>
      <c r="T25" s="5">
        <f t="shared" si="15"/>
      </c>
      <c r="U25" s="4">
        <f t="shared" si="5"/>
      </c>
      <c r="V25" s="5">
        <f t="shared" si="16"/>
      </c>
      <c r="W25">
        <f t="shared" si="6"/>
      </c>
      <c r="X25" s="4">
        <f t="shared" si="17"/>
      </c>
    </row>
    <row r="26" spans="1:24" ht="12.75">
      <c r="A26">
        <f t="shared" si="18"/>
        <v>72</v>
      </c>
      <c r="B26" s="4">
        <f t="shared" si="7"/>
        <v>0.3819718634205488</v>
      </c>
      <c r="C26" s="4">
        <f t="shared" si="19"/>
        <v>0</v>
      </c>
      <c r="E26" s="4">
        <f t="shared" si="8"/>
        <v>1</v>
      </c>
      <c r="F26" s="4">
        <f aca="true" t="shared" si="20" ref="F26:F89">IF(OR($I$7="",$I$10="",$I$13="",B26=""),"",IF(B26&gt;0,IF($I$7="inf",IF(AND(B26&gt;1,IF($I$10="inf",B26&gt;1,B26&lt;=1+$I$10)),EXP(-$I$13),0),IF($I$10=0,SQRT(0.25/PI()*$I$7/B26^3)*EXP(-0.25*$I$7/B26*(1-B26)^2-$I$13*B26),IF(OR($I$10="inf",B26&lt;=$I$10),0.5*R26,0.5*(R26-X26)))),""))</f>
        <v>0</v>
      </c>
      <c r="H26" s="5">
        <f t="shared" si="9"/>
      </c>
      <c r="I26" s="4">
        <f t="shared" si="1"/>
      </c>
      <c r="J26" s="5">
        <f t="shared" si="10"/>
      </c>
      <c r="K26" s="4">
        <f t="shared" si="2"/>
      </c>
      <c r="L26" s="4">
        <f t="shared" si="11"/>
      </c>
      <c r="N26" s="5">
        <f t="shared" si="12"/>
      </c>
      <c r="O26" s="4">
        <f t="shared" si="3"/>
      </c>
      <c r="P26" s="5">
        <f t="shared" si="13"/>
      </c>
      <c r="Q26">
        <f t="shared" si="4"/>
      </c>
      <c r="R26" s="4">
        <f t="shared" si="14"/>
      </c>
      <c r="T26" s="5">
        <f t="shared" si="15"/>
      </c>
      <c r="U26" s="4">
        <f t="shared" si="5"/>
      </c>
      <c r="V26" s="5">
        <f t="shared" si="16"/>
      </c>
      <c r="W26">
        <f t="shared" si="6"/>
      </c>
      <c r="X26" s="4">
        <f t="shared" si="17"/>
      </c>
    </row>
    <row r="27" spans="1:24" ht="12.75">
      <c r="A27">
        <f t="shared" si="18"/>
        <v>84</v>
      </c>
      <c r="B27" s="4">
        <f t="shared" si="7"/>
        <v>0.44563384065730693</v>
      </c>
      <c r="C27" s="4">
        <f t="shared" si="19"/>
        <v>0</v>
      </c>
      <c r="E27" s="4">
        <f t="shared" si="8"/>
        <v>1</v>
      </c>
      <c r="F27" s="4">
        <f t="shared" si="20"/>
        <v>0</v>
      </c>
      <c r="H27" s="5">
        <f t="shared" si="9"/>
      </c>
      <c r="I27" s="4">
        <f t="shared" si="1"/>
      </c>
      <c r="J27" s="5">
        <f t="shared" si="10"/>
      </c>
      <c r="K27" s="4">
        <f t="shared" si="2"/>
      </c>
      <c r="L27" s="4">
        <f t="shared" si="11"/>
      </c>
      <c r="N27" s="5">
        <f t="shared" si="12"/>
      </c>
      <c r="O27" s="4">
        <f t="shared" si="3"/>
      </c>
      <c r="P27" s="5">
        <f t="shared" si="13"/>
      </c>
      <c r="Q27">
        <f t="shared" si="4"/>
      </c>
      <c r="R27" s="4">
        <f t="shared" si="14"/>
      </c>
      <c r="T27" s="5">
        <f t="shared" si="15"/>
      </c>
      <c r="U27" s="4">
        <f t="shared" si="5"/>
      </c>
      <c r="V27" s="5">
        <f t="shared" si="16"/>
      </c>
      <c r="W27">
        <f t="shared" si="6"/>
      </c>
      <c r="X27" s="4">
        <f t="shared" si="17"/>
      </c>
    </row>
    <row r="28" spans="1:24" ht="12.75">
      <c r="A28">
        <f t="shared" si="18"/>
        <v>96</v>
      </c>
      <c r="B28" s="4">
        <f t="shared" si="7"/>
        <v>0.5092958178940651</v>
      </c>
      <c r="C28" s="4">
        <f t="shared" si="19"/>
        <v>0</v>
      </c>
      <c r="E28" s="4">
        <f t="shared" si="8"/>
        <v>1</v>
      </c>
      <c r="F28" s="4">
        <f t="shared" si="20"/>
        <v>0</v>
      </c>
      <c r="H28" s="5">
        <f t="shared" si="9"/>
      </c>
      <c r="I28" s="4">
        <f t="shared" si="1"/>
      </c>
      <c r="J28" s="5">
        <f t="shared" si="10"/>
      </c>
      <c r="K28" s="4">
        <f t="shared" si="2"/>
      </c>
      <c r="L28" s="4">
        <f t="shared" si="11"/>
      </c>
      <c r="N28" s="5">
        <f t="shared" si="12"/>
      </c>
      <c r="O28" s="4">
        <f t="shared" si="3"/>
      </c>
      <c r="P28" s="5">
        <f t="shared" si="13"/>
      </c>
      <c r="Q28">
        <f t="shared" si="4"/>
      </c>
      <c r="R28" s="4">
        <f t="shared" si="14"/>
      </c>
      <c r="T28" s="5">
        <f t="shared" si="15"/>
      </c>
      <c r="U28" s="4">
        <f t="shared" si="5"/>
      </c>
      <c r="V28" s="5">
        <f t="shared" si="16"/>
      </c>
      <c r="W28">
        <f t="shared" si="6"/>
      </c>
      <c r="X28" s="4">
        <f t="shared" si="17"/>
      </c>
    </row>
    <row r="29" spans="1:24" ht="12.75">
      <c r="A29">
        <f t="shared" si="18"/>
        <v>108</v>
      </c>
      <c r="B29" s="4">
        <f t="shared" si="7"/>
        <v>0.5729577951308232</v>
      </c>
      <c r="C29" s="4">
        <f t="shared" si="19"/>
        <v>0</v>
      </c>
      <c r="E29" s="4">
        <f t="shared" si="8"/>
        <v>1</v>
      </c>
      <c r="F29" s="4">
        <f t="shared" si="20"/>
        <v>0</v>
      </c>
      <c r="H29" s="5">
        <f t="shared" si="9"/>
      </c>
      <c r="I29" s="4">
        <f t="shared" si="1"/>
      </c>
      <c r="J29" s="5">
        <f t="shared" si="10"/>
      </c>
      <c r="K29" s="4">
        <f t="shared" si="2"/>
      </c>
      <c r="L29" s="4">
        <f t="shared" si="11"/>
      </c>
      <c r="N29" s="5">
        <f t="shared" si="12"/>
      </c>
      <c r="O29" s="4">
        <f t="shared" si="3"/>
      </c>
      <c r="P29" s="5">
        <f t="shared" si="13"/>
      </c>
      <c r="Q29">
        <f t="shared" si="4"/>
      </c>
      <c r="R29" s="4">
        <f t="shared" si="14"/>
      </c>
      <c r="T29" s="5">
        <f t="shared" si="15"/>
      </c>
      <c r="U29" s="4">
        <f t="shared" si="5"/>
      </c>
      <c r="V29" s="5">
        <f t="shared" si="16"/>
      </c>
      <c r="W29">
        <f t="shared" si="6"/>
      </c>
      <c r="X29" s="4">
        <f t="shared" si="17"/>
      </c>
    </row>
    <row r="30" spans="1:24" ht="12.75">
      <c r="A30">
        <f t="shared" si="18"/>
        <v>120</v>
      </c>
      <c r="B30" s="4">
        <f t="shared" si="7"/>
        <v>0.6366197723675813</v>
      </c>
      <c r="C30" s="4">
        <f t="shared" si="19"/>
        <v>0</v>
      </c>
      <c r="E30" s="4">
        <f t="shared" si="8"/>
        <v>1</v>
      </c>
      <c r="F30" s="4">
        <f t="shared" si="20"/>
        <v>0</v>
      </c>
      <c r="H30" s="5">
        <f t="shared" si="9"/>
      </c>
      <c r="I30" s="4">
        <f t="shared" si="1"/>
      </c>
      <c r="J30" s="5">
        <f t="shared" si="10"/>
      </c>
      <c r="K30" s="4">
        <f t="shared" si="2"/>
      </c>
      <c r="L30" s="4">
        <f t="shared" si="11"/>
      </c>
      <c r="N30" s="5">
        <f t="shared" si="12"/>
      </c>
      <c r="O30" s="4">
        <f t="shared" si="3"/>
      </c>
      <c r="P30" s="5">
        <f t="shared" si="13"/>
      </c>
      <c r="Q30">
        <f t="shared" si="4"/>
      </c>
      <c r="R30" s="4">
        <f t="shared" si="14"/>
      </c>
      <c r="T30" s="5">
        <f t="shared" si="15"/>
      </c>
      <c r="U30" s="4">
        <f t="shared" si="5"/>
      </c>
      <c r="V30" s="5">
        <f t="shared" si="16"/>
      </c>
      <c r="W30">
        <f t="shared" si="6"/>
      </c>
      <c r="X30" s="4">
        <f t="shared" si="17"/>
      </c>
    </row>
    <row r="31" spans="1:24" ht="12.75">
      <c r="A31">
        <f t="shared" si="18"/>
        <v>132</v>
      </c>
      <c r="B31" s="4">
        <f t="shared" si="7"/>
        <v>0.7002817496043394</v>
      </c>
      <c r="C31" s="4">
        <f t="shared" si="19"/>
        <v>0</v>
      </c>
      <c r="E31" s="4">
        <f t="shared" si="8"/>
        <v>1</v>
      </c>
      <c r="F31" s="4">
        <f t="shared" si="20"/>
        <v>0</v>
      </c>
      <c r="H31" s="5">
        <f t="shared" si="9"/>
      </c>
      <c r="I31" s="4">
        <f t="shared" si="1"/>
      </c>
      <c r="J31" s="5">
        <f t="shared" si="10"/>
      </c>
      <c r="K31" s="4">
        <f t="shared" si="2"/>
      </c>
      <c r="L31" s="4">
        <f t="shared" si="11"/>
      </c>
      <c r="N31" s="5">
        <f t="shared" si="12"/>
      </c>
      <c r="O31" s="4">
        <f t="shared" si="3"/>
      </c>
      <c r="P31" s="5">
        <f t="shared" si="13"/>
      </c>
      <c r="Q31">
        <f t="shared" si="4"/>
      </c>
      <c r="R31" s="4">
        <f t="shared" si="14"/>
      </c>
      <c r="T31" s="5">
        <f t="shared" si="15"/>
      </c>
      <c r="U31" s="4">
        <f t="shared" si="5"/>
      </c>
      <c r="V31" s="5">
        <f t="shared" si="16"/>
      </c>
      <c r="W31">
        <f t="shared" si="6"/>
      </c>
      <c r="X31" s="4">
        <f t="shared" si="17"/>
      </c>
    </row>
    <row r="32" spans="1:24" ht="12.75">
      <c r="A32">
        <f t="shared" si="18"/>
        <v>144</v>
      </c>
      <c r="B32" s="4">
        <f t="shared" si="7"/>
        <v>0.7639437268410976</v>
      </c>
      <c r="C32" s="4">
        <f t="shared" si="19"/>
        <v>0</v>
      </c>
      <c r="E32" s="4">
        <f t="shared" si="8"/>
        <v>1</v>
      </c>
      <c r="F32" s="4">
        <f t="shared" si="20"/>
        <v>0</v>
      </c>
      <c r="H32" s="5">
        <f t="shared" si="9"/>
      </c>
      <c r="I32" s="4">
        <f t="shared" si="1"/>
      </c>
      <c r="J32" s="5">
        <f t="shared" si="10"/>
      </c>
      <c r="K32" s="4">
        <f t="shared" si="2"/>
      </c>
      <c r="L32" s="4">
        <f t="shared" si="11"/>
      </c>
      <c r="N32" s="5">
        <f t="shared" si="12"/>
      </c>
      <c r="O32" s="4">
        <f t="shared" si="3"/>
      </c>
      <c r="P32" s="5">
        <f t="shared" si="13"/>
      </c>
      <c r="Q32">
        <f t="shared" si="4"/>
      </c>
      <c r="R32" s="4">
        <f t="shared" si="14"/>
      </c>
      <c r="T32" s="5">
        <f t="shared" si="15"/>
      </c>
      <c r="U32" s="4">
        <f t="shared" si="5"/>
      </c>
      <c r="V32" s="5">
        <f t="shared" si="16"/>
      </c>
      <c r="W32">
        <f t="shared" si="6"/>
      </c>
      <c r="X32" s="4">
        <f t="shared" si="17"/>
      </c>
    </row>
    <row r="33" spans="1:24" ht="12.75">
      <c r="A33">
        <f t="shared" si="18"/>
        <v>156</v>
      </c>
      <c r="B33" s="4">
        <f t="shared" si="7"/>
        <v>0.8276057040778557</v>
      </c>
      <c r="C33" s="4">
        <f t="shared" si="19"/>
        <v>0</v>
      </c>
      <c r="E33" s="4">
        <f t="shared" si="8"/>
        <v>1</v>
      </c>
      <c r="F33" s="4">
        <f t="shared" si="20"/>
        <v>0</v>
      </c>
      <c r="H33" s="5">
        <f t="shared" si="9"/>
      </c>
      <c r="I33" s="4">
        <f t="shared" si="1"/>
      </c>
      <c r="J33" s="5">
        <f t="shared" si="10"/>
      </c>
      <c r="K33" s="4">
        <f t="shared" si="2"/>
      </c>
      <c r="L33" s="4">
        <f t="shared" si="11"/>
      </c>
      <c r="N33" s="5">
        <f t="shared" si="12"/>
      </c>
      <c r="O33" s="4">
        <f t="shared" si="3"/>
      </c>
      <c r="P33" s="5">
        <f t="shared" si="13"/>
      </c>
      <c r="Q33">
        <f t="shared" si="4"/>
      </c>
      <c r="R33" s="4">
        <f t="shared" si="14"/>
      </c>
      <c r="T33" s="5">
        <f t="shared" si="15"/>
      </c>
      <c r="U33" s="4">
        <f t="shared" si="5"/>
      </c>
      <c r="V33" s="5">
        <f t="shared" si="16"/>
      </c>
      <c r="W33">
        <f t="shared" si="6"/>
      </c>
      <c r="X33" s="4">
        <f t="shared" si="17"/>
      </c>
    </row>
    <row r="34" spans="1:24" ht="12.75">
      <c r="A34">
        <f t="shared" si="18"/>
        <v>168</v>
      </c>
      <c r="B34" s="4">
        <f t="shared" si="7"/>
        <v>0.8912676813146139</v>
      </c>
      <c r="C34" s="4">
        <f t="shared" si="19"/>
        <v>0</v>
      </c>
      <c r="E34" s="4">
        <f t="shared" si="8"/>
        <v>1</v>
      </c>
      <c r="F34" s="4">
        <f t="shared" si="20"/>
        <v>0</v>
      </c>
      <c r="H34" s="5">
        <f t="shared" si="9"/>
      </c>
      <c r="I34" s="4">
        <f t="shared" si="1"/>
      </c>
      <c r="J34" s="5">
        <f t="shared" si="10"/>
      </c>
      <c r="K34" s="4">
        <f t="shared" si="2"/>
      </c>
      <c r="L34" s="4">
        <f t="shared" si="11"/>
      </c>
      <c r="N34" s="5">
        <f t="shared" si="12"/>
      </c>
      <c r="O34" s="4">
        <f t="shared" si="3"/>
      </c>
      <c r="P34" s="5">
        <f t="shared" si="13"/>
      </c>
      <c r="Q34">
        <f t="shared" si="4"/>
      </c>
      <c r="R34" s="4">
        <f t="shared" si="14"/>
      </c>
      <c r="T34" s="5">
        <f t="shared" si="15"/>
      </c>
      <c r="U34" s="4">
        <f t="shared" si="5"/>
      </c>
      <c r="V34" s="5">
        <f t="shared" si="16"/>
      </c>
      <c r="W34">
        <f t="shared" si="6"/>
      </c>
      <c r="X34" s="4">
        <f t="shared" si="17"/>
      </c>
    </row>
    <row r="35" spans="1:24" ht="12.75">
      <c r="A35">
        <f t="shared" si="18"/>
        <v>180</v>
      </c>
      <c r="B35" s="4">
        <f t="shared" si="7"/>
        <v>0.954929658551372</v>
      </c>
      <c r="C35" s="4">
        <f t="shared" si="19"/>
        <v>0</v>
      </c>
      <c r="E35" s="4">
        <f t="shared" si="8"/>
        <v>1</v>
      </c>
      <c r="F35" s="4">
        <f t="shared" si="20"/>
        <v>0</v>
      </c>
      <c r="H35" s="5">
        <f t="shared" si="9"/>
      </c>
      <c r="I35" s="4">
        <f t="shared" si="1"/>
      </c>
      <c r="J35" s="5">
        <f t="shared" si="10"/>
      </c>
      <c r="K35" s="4">
        <f t="shared" si="2"/>
      </c>
      <c r="L35" s="4">
        <f t="shared" si="11"/>
      </c>
      <c r="N35" s="5">
        <f t="shared" si="12"/>
      </c>
      <c r="O35" s="4">
        <f t="shared" si="3"/>
      </c>
      <c r="P35" s="5">
        <f t="shared" si="13"/>
      </c>
      <c r="Q35">
        <f t="shared" si="4"/>
      </c>
      <c r="R35" s="4">
        <f t="shared" si="14"/>
      </c>
      <c r="T35" s="5">
        <f t="shared" si="15"/>
      </c>
      <c r="U35" s="4">
        <f t="shared" si="5"/>
      </c>
      <c r="V35" s="5">
        <f t="shared" si="16"/>
      </c>
      <c r="W35">
        <f t="shared" si="6"/>
      </c>
      <c r="X35" s="4">
        <f t="shared" si="17"/>
      </c>
    </row>
    <row r="36" spans="1:24" ht="12.75">
      <c r="A36">
        <f t="shared" si="18"/>
        <v>192</v>
      </c>
      <c r="B36" s="4">
        <f t="shared" si="7"/>
        <v>1.0185916357881302</v>
      </c>
      <c r="C36" s="4">
        <f t="shared" si="19"/>
        <v>12.5</v>
      </c>
      <c r="E36" s="4">
        <f t="shared" si="8"/>
        <v>0</v>
      </c>
      <c r="F36" s="4">
        <f t="shared" si="20"/>
        <v>1</v>
      </c>
      <c r="H36" s="5">
        <f t="shared" si="9"/>
      </c>
      <c r="I36" s="4">
        <f t="shared" si="1"/>
      </c>
      <c r="J36" s="5">
        <f t="shared" si="10"/>
      </c>
      <c r="K36" s="4">
        <f t="shared" si="2"/>
      </c>
      <c r="L36" s="4">
        <f t="shared" si="11"/>
      </c>
      <c r="N36" s="5">
        <f t="shared" si="12"/>
      </c>
      <c r="O36" s="4">
        <f t="shared" si="3"/>
      </c>
      <c r="P36" s="5">
        <f t="shared" si="13"/>
      </c>
      <c r="Q36">
        <f t="shared" si="4"/>
      </c>
      <c r="R36" s="4">
        <f t="shared" si="14"/>
      </c>
      <c r="T36" s="5">
        <f t="shared" si="15"/>
      </c>
      <c r="U36" s="4">
        <f t="shared" si="5"/>
      </c>
      <c r="V36" s="5">
        <f t="shared" si="16"/>
      </c>
      <c r="W36">
        <f t="shared" si="6"/>
      </c>
      <c r="X36" s="4">
        <f t="shared" si="17"/>
      </c>
    </row>
    <row r="37" spans="1:24" ht="12.75">
      <c r="A37">
        <f t="shared" si="18"/>
        <v>204</v>
      </c>
      <c r="B37" s="4">
        <f t="shared" si="7"/>
        <v>1.0822536130248883</v>
      </c>
      <c r="C37" s="4">
        <f t="shared" si="19"/>
        <v>12.5</v>
      </c>
      <c r="E37" s="4">
        <f t="shared" si="8"/>
        <v>0</v>
      </c>
      <c r="F37" s="4">
        <f t="shared" si="20"/>
        <v>1</v>
      </c>
      <c r="H37" s="5">
        <f t="shared" si="9"/>
      </c>
      <c r="I37" s="4">
        <f t="shared" si="1"/>
      </c>
      <c r="J37" s="5">
        <f t="shared" si="10"/>
      </c>
      <c r="K37" s="4">
        <f t="shared" si="2"/>
      </c>
      <c r="L37" s="4">
        <f t="shared" si="11"/>
      </c>
      <c r="N37" s="5">
        <f t="shared" si="12"/>
      </c>
      <c r="O37" s="4">
        <f t="shared" si="3"/>
      </c>
      <c r="P37" s="5">
        <f t="shared" si="13"/>
      </c>
      <c r="Q37">
        <f t="shared" si="4"/>
      </c>
      <c r="R37" s="4">
        <f t="shared" si="14"/>
      </c>
      <c r="T37" s="5">
        <f t="shared" si="15"/>
      </c>
      <c r="U37" s="4">
        <f t="shared" si="5"/>
      </c>
      <c r="V37" s="5">
        <f t="shared" si="16"/>
      </c>
      <c r="W37">
        <f t="shared" si="6"/>
      </c>
      <c r="X37" s="4">
        <f t="shared" si="17"/>
      </c>
    </row>
    <row r="38" spans="1:24" ht="12.75">
      <c r="A38">
        <f t="shared" si="18"/>
        <v>216</v>
      </c>
      <c r="B38" s="4">
        <f t="shared" si="7"/>
        <v>1.1459155902616465</v>
      </c>
      <c r="C38" s="4">
        <f t="shared" si="19"/>
        <v>12.5</v>
      </c>
      <c r="E38" s="4">
        <f t="shared" si="8"/>
        <v>0</v>
      </c>
      <c r="F38" s="4">
        <f t="shared" si="20"/>
        <v>1</v>
      </c>
      <c r="H38" s="5">
        <f t="shared" si="9"/>
      </c>
      <c r="I38" s="4">
        <f t="shared" si="1"/>
      </c>
      <c r="J38" s="5">
        <f t="shared" si="10"/>
      </c>
      <c r="K38" s="4">
        <f t="shared" si="2"/>
      </c>
      <c r="L38" s="4">
        <f t="shared" si="11"/>
      </c>
      <c r="N38" s="5">
        <f t="shared" si="12"/>
      </c>
      <c r="O38" s="4">
        <f t="shared" si="3"/>
      </c>
      <c r="P38" s="5">
        <f t="shared" si="13"/>
      </c>
      <c r="Q38">
        <f t="shared" si="4"/>
      </c>
      <c r="R38" s="4">
        <f t="shared" si="14"/>
      </c>
      <c r="T38" s="5">
        <f t="shared" si="15"/>
      </c>
      <c r="U38" s="4">
        <f t="shared" si="5"/>
      </c>
      <c r="V38" s="5">
        <f t="shared" si="16"/>
      </c>
      <c r="W38">
        <f t="shared" si="6"/>
      </c>
      <c r="X38" s="4">
        <f t="shared" si="17"/>
      </c>
    </row>
    <row r="39" spans="1:24" ht="12.75">
      <c r="A39">
        <f t="shared" si="18"/>
        <v>228</v>
      </c>
      <c r="B39" s="4">
        <f t="shared" si="7"/>
        <v>1.2095775674984046</v>
      </c>
      <c r="C39" s="4">
        <f t="shared" si="19"/>
        <v>12.5</v>
      </c>
      <c r="E39" s="4">
        <f t="shared" si="8"/>
        <v>0</v>
      </c>
      <c r="F39" s="4">
        <f t="shared" si="20"/>
        <v>1</v>
      </c>
      <c r="H39" s="5">
        <f t="shared" si="9"/>
      </c>
      <c r="I39" s="4">
        <f t="shared" si="1"/>
      </c>
      <c r="J39" s="5">
        <f t="shared" si="10"/>
      </c>
      <c r="K39" s="4">
        <f t="shared" si="2"/>
      </c>
      <c r="L39" s="4">
        <f t="shared" si="11"/>
      </c>
      <c r="N39" s="5">
        <f t="shared" si="12"/>
      </c>
      <c r="O39" s="4">
        <f t="shared" si="3"/>
      </c>
      <c r="P39" s="5">
        <f t="shared" si="13"/>
      </c>
      <c r="Q39">
        <f t="shared" si="4"/>
      </c>
      <c r="R39" s="4">
        <f t="shared" si="14"/>
      </c>
      <c r="T39" s="5">
        <f t="shared" si="15"/>
      </c>
      <c r="U39" s="4">
        <f t="shared" si="5"/>
      </c>
      <c r="V39" s="5">
        <f t="shared" si="16"/>
      </c>
      <c r="W39">
        <f t="shared" si="6"/>
      </c>
      <c r="X39" s="4">
        <f t="shared" si="17"/>
      </c>
    </row>
    <row r="40" spans="1:24" ht="12.75">
      <c r="A40">
        <f t="shared" si="18"/>
        <v>240</v>
      </c>
      <c r="B40" s="4">
        <f t="shared" si="7"/>
        <v>1.2732395447351625</v>
      </c>
      <c r="C40" s="4">
        <f t="shared" si="19"/>
        <v>12.5</v>
      </c>
      <c r="E40" s="4">
        <f t="shared" si="8"/>
        <v>0</v>
      </c>
      <c r="F40" s="4">
        <f t="shared" si="20"/>
        <v>1</v>
      </c>
      <c r="H40" s="5">
        <f t="shared" si="9"/>
      </c>
      <c r="I40" s="4">
        <f t="shared" si="1"/>
      </c>
      <c r="J40" s="5">
        <f t="shared" si="10"/>
      </c>
      <c r="K40" s="4">
        <f t="shared" si="2"/>
      </c>
      <c r="L40" s="4">
        <f t="shared" si="11"/>
      </c>
      <c r="N40" s="5">
        <f t="shared" si="12"/>
      </c>
      <c r="O40" s="4">
        <f t="shared" si="3"/>
      </c>
      <c r="P40" s="5">
        <f t="shared" si="13"/>
      </c>
      <c r="Q40">
        <f t="shared" si="4"/>
      </c>
      <c r="R40" s="4">
        <f t="shared" si="14"/>
      </c>
      <c r="T40" s="5">
        <f t="shared" si="15"/>
      </c>
      <c r="U40" s="4">
        <f t="shared" si="5"/>
      </c>
      <c r="V40" s="5">
        <f t="shared" si="16"/>
      </c>
      <c r="W40">
        <f t="shared" si="6"/>
      </c>
      <c r="X40" s="4">
        <f t="shared" si="17"/>
      </c>
    </row>
    <row r="41" spans="1:24" ht="12.75">
      <c r="A41">
        <f t="shared" si="18"/>
        <v>252</v>
      </c>
      <c r="B41" s="4">
        <f t="shared" si="7"/>
        <v>1.3369015219719207</v>
      </c>
      <c r="C41" s="4">
        <f t="shared" si="19"/>
        <v>12.5</v>
      </c>
      <c r="E41" s="4">
        <f t="shared" si="8"/>
        <v>0</v>
      </c>
      <c r="F41" s="4">
        <f t="shared" si="20"/>
        <v>1</v>
      </c>
      <c r="H41" s="5">
        <f t="shared" si="9"/>
      </c>
      <c r="I41" s="4">
        <f t="shared" si="1"/>
      </c>
      <c r="J41" s="5">
        <f t="shared" si="10"/>
      </c>
      <c r="K41" s="4">
        <f t="shared" si="2"/>
      </c>
      <c r="L41" s="4">
        <f t="shared" si="11"/>
      </c>
      <c r="N41" s="5">
        <f t="shared" si="12"/>
      </c>
      <c r="O41" s="4">
        <f t="shared" si="3"/>
      </c>
      <c r="P41" s="5">
        <f t="shared" si="13"/>
      </c>
      <c r="Q41">
        <f t="shared" si="4"/>
      </c>
      <c r="R41" s="4">
        <f t="shared" si="14"/>
      </c>
      <c r="T41" s="5">
        <f t="shared" si="15"/>
      </c>
      <c r="U41" s="4">
        <f t="shared" si="5"/>
      </c>
      <c r="V41" s="5">
        <f t="shared" si="16"/>
      </c>
      <c r="W41">
        <f t="shared" si="6"/>
      </c>
      <c r="X41" s="4">
        <f t="shared" si="17"/>
      </c>
    </row>
    <row r="42" spans="1:24" ht="12.75">
      <c r="A42">
        <f t="shared" si="18"/>
        <v>264</v>
      </c>
      <c r="B42" s="4">
        <f t="shared" si="7"/>
        <v>1.4005634992086788</v>
      </c>
      <c r="C42" s="4">
        <f t="shared" si="19"/>
        <v>12.5</v>
      </c>
      <c r="E42" s="4">
        <f t="shared" si="8"/>
        <v>0</v>
      </c>
      <c r="F42" s="4">
        <f t="shared" si="20"/>
        <v>1</v>
      </c>
      <c r="H42" s="5">
        <f t="shared" si="9"/>
      </c>
      <c r="I42" s="4">
        <f t="shared" si="1"/>
      </c>
      <c r="J42" s="5">
        <f t="shared" si="10"/>
      </c>
      <c r="K42" s="4">
        <f t="shared" si="2"/>
      </c>
      <c r="L42" s="4">
        <f t="shared" si="11"/>
      </c>
      <c r="N42" s="5">
        <f t="shared" si="12"/>
      </c>
      <c r="O42" s="4">
        <f t="shared" si="3"/>
      </c>
      <c r="P42" s="5">
        <f t="shared" si="13"/>
      </c>
      <c r="Q42">
        <f t="shared" si="4"/>
      </c>
      <c r="R42" s="4">
        <f t="shared" si="14"/>
      </c>
      <c r="T42" s="5">
        <f t="shared" si="15"/>
      </c>
      <c r="U42" s="4">
        <f t="shared" si="5"/>
      </c>
      <c r="V42" s="5">
        <f t="shared" si="16"/>
      </c>
      <c r="W42">
        <f t="shared" si="6"/>
      </c>
      <c r="X42" s="4">
        <f t="shared" si="17"/>
      </c>
    </row>
    <row r="43" spans="1:24" ht="12.75">
      <c r="A43">
        <f t="shared" si="18"/>
        <v>276</v>
      </c>
      <c r="B43" s="4">
        <f t="shared" si="7"/>
        <v>1.464225476445437</v>
      </c>
      <c r="C43" s="4">
        <f t="shared" si="19"/>
        <v>12.5</v>
      </c>
      <c r="E43" s="4">
        <f t="shared" si="8"/>
        <v>0</v>
      </c>
      <c r="F43" s="4">
        <f t="shared" si="20"/>
        <v>1</v>
      </c>
      <c r="H43" s="5">
        <f t="shared" si="9"/>
      </c>
      <c r="I43" s="4">
        <f t="shared" si="1"/>
      </c>
      <c r="J43" s="5">
        <f t="shared" si="10"/>
      </c>
      <c r="K43" s="4">
        <f t="shared" si="2"/>
      </c>
      <c r="L43" s="4">
        <f t="shared" si="11"/>
      </c>
      <c r="N43" s="5">
        <f t="shared" si="12"/>
      </c>
      <c r="O43" s="4">
        <f t="shared" si="3"/>
      </c>
      <c r="P43" s="5">
        <f t="shared" si="13"/>
      </c>
      <c r="Q43">
        <f t="shared" si="4"/>
      </c>
      <c r="R43" s="4">
        <f t="shared" si="14"/>
      </c>
      <c r="T43" s="5">
        <f t="shared" si="15"/>
      </c>
      <c r="U43" s="4">
        <f t="shared" si="5"/>
      </c>
      <c r="V43" s="5">
        <f t="shared" si="16"/>
      </c>
      <c r="W43">
        <f t="shared" si="6"/>
      </c>
      <c r="X43" s="4">
        <f t="shared" si="17"/>
      </c>
    </row>
    <row r="44" spans="1:24" ht="12.75">
      <c r="A44">
        <f t="shared" si="18"/>
        <v>288</v>
      </c>
      <c r="B44" s="4">
        <f t="shared" si="7"/>
        <v>1.5278874536821951</v>
      </c>
      <c r="C44" s="4">
        <f t="shared" si="19"/>
        <v>12.5</v>
      </c>
      <c r="E44" s="4">
        <f t="shared" si="8"/>
        <v>0</v>
      </c>
      <c r="F44" s="4">
        <f t="shared" si="20"/>
        <v>1</v>
      </c>
      <c r="H44" s="5">
        <f t="shared" si="9"/>
      </c>
      <c r="I44" s="4">
        <f t="shared" si="1"/>
      </c>
      <c r="J44" s="5">
        <f t="shared" si="10"/>
      </c>
      <c r="K44" s="4">
        <f t="shared" si="2"/>
      </c>
      <c r="L44" s="4">
        <f t="shared" si="11"/>
      </c>
      <c r="N44" s="5">
        <f t="shared" si="12"/>
      </c>
      <c r="O44" s="4">
        <f t="shared" si="3"/>
      </c>
      <c r="P44" s="5">
        <f t="shared" si="13"/>
      </c>
      <c r="Q44">
        <f t="shared" si="4"/>
      </c>
      <c r="R44" s="4">
        <f t="shared" si="14"/>
      </c>
      <c r="T44" s="5">
        <f t="shared" si="15"/>
      </c>
      <c r="U44" s="4">
        <f t="shared" si="5"/>
      </c>
      <c r="V44" s="5">
        <f t="shared" si="16"/>
      </c>
      <c r="W44">
        <f t="shared" si="6"/>
      </c>
      <c r="X44" s="4">
        <f t="shared" si="17"/>
      </c>
    </row>
    <row r="45" spans="1:24" ht="12.75">
      <c r="A45">
        <f t="shared" si="18"/>
        <v>300</v>
      </c>
      <c r="B45" s="4">
        <f t="shared" si="7"/>
        <v>1.5915494309189533</v>
      </c>
      <c r="C45" s="4">
        <f t="shared" si="19"/>
        <v>12.5</v>
      </c>
      <c r="E45" s="4">
        <f t="shared" si="8"/>
        <v>0</v>
      </c>
      <c r="F45" s="4">
        <f t="shared" si="20"/>
        <v>1</v>
      </c>
      <c r="H45" s="5">
        <f t="shared" si="9"/>
      </c>
      <c r="I45" s="4">
        <f t="shared" si="1"/>
      </c>
      <c r="J45" s="5">
        <f t="shared" si="10"/>
      </c>
      <c r="K45" s="4">
        <f t="shared" si="2"/>
      </c>
      <c r="L45" s="4">
        <f t="shared" si="11"/>
      </c>
      <c r="N45" s="5">
        <f t="shared" si="12"/>
      </c>
      <c r="O45" s="4">
        <f t="shared" si="3"/>
      </c>
      <c r="P45" s="5">
        <f t="shared" si="13"/>
      </c>
      <c r="Q45">
        <f t="shared" si="4"/>
      </c>
      <c r="R45" s="4">
        <f t="shared" si="14"/>
      </c>
      <c r="T45" s="5">
        <f t="shared" si="15"/>
      </c>
      <c r="U45" s="4">
        <f t="shared" si="5"/>
      </c>
      <c r="V45" s="5">
        <f t="shared" si="16"/>
      </c>
      <c r="W45">
        <f t="shared" si="6"/>
      </c>
      <c r="X45" s="4">
        <f t="shared" si="17"/>
      </c>
    </row>
    <row r="46" spans="1:24" ht="12.75">
      <c r="A46">
        <f t="shared" si="18"/>
        <v>312</v>
      </c>
      <c r="B46" s="4">
        <f t="shared" si="7"/>
        <v>1.6552114081557114</v>
      </c>
      <c r="C46" s="4">
        <f t="shared" si="19"/>
        <v>12.5</v>
      </c>
      <c r="E46" s="4">
        <f t="shared" si="8"/>
        <v>0</v>
      </c>
      <c r="F46" s="4">
        <f t="shared" si="20"/>
        <v>1</v>
      </c>
      <c r="H46" s="5">
        <f t="shared" si="9"/>
      </c>
      <c r="I46" s="4">
        <f t="shared" si="1"/>
      </c>
      <c r="J46" s="5">
        <f t="shared" si="10"/>
      </c>
      <c r="K46" s="4">
        <f t="shared" si="2"/>
      </c>
      <c r="L46" s="4">
        <f t="shared" si="11"/>
      </c>
      <c r="N46" s="5">
        <f t="shared" si="12"/>
      </c>
      <c r="O46" s="4">
        <f t="shared" si="3"/>
      </c>
      <c r="P46" s="5">
        <f t="shared" si="13"/>
      </c>
      <c r="Q46">
        <f t="shared" si="4"/>
      </c>
      <c r="R46" s="4">
        <f t="shared" si="14"/>
      </c>
      <c r="T46" s="5">
        <f t="shared" si="15"/>
      </c>
      <c r="U46" s="4">
        <f t="shared" si="5"/>
      </c>
      <c r="V46" s="5">
        <f t="shared" si="16"/>
      </c>
      <c r="W46">
        <f t="shared" si="6"/>
      </c>
      <c r="X46" s="4">
        <f t="shared" si="17"/>
      </c>
    </row>
    <row r="47" spans="1:24" ht="12.75">
      <c r="A47">
        <f t="shared" si="18"/>
        <v>324</v>
      </c>
      <c r="B47" s="4">
        <f t="shared" si="7"/>
        <v>1.7188733853924696</v>
      </c>
      <c r="C47" s="4">
        <f t="shared" si="19"/>
        <v>12.5</v>
      </c>
      <c r="E47" s="4">
        <f t="shared" si="8"/>
        <v>0</v>
      </c>
      <c r="F47" s="4">
        <f t="shared" si="20"/>
        <v>1</v>
      </c>
      <c r="H47" s="5">
        <f t="shared" si="9"/>
      </c>
      <c r="I47" s="4">
        <f t="shared" si="1"/>
      </c>
      <c r="J47" s="5">
        <f t="shared" si="10"/>
      </c>
      <c r="K47" s="4">
        <f t="shared" si="2"/>
      </c>
      <c r="L47" s="4">
        <f t="shared" si="11"/>
      </c>
      <c r="N47" s="5">
        <f t="shared" si="12"/>
      </c>
      <c r="O47" s="4">
        <f t="shared" si="3"/>
      </c>
      <c r="P47" s="5">
        <f t="shared" si="13"/>
      </c>
      <c r="Q47">
        <f t="shared" si="4"/>
      </c>
      <c r="R47" s="4">
        <f t="shared" si="14"/>
      </c>
      <c r="T47" s="5">
        <f t="shared" si="15"/>
      </c>
      <c r="U47" s="4">
        <f t="shared" si="5"/>
      </c>
      <c r="V47" s="5">
        <f t="shared" si="16"/>
      </c>
      <c r="W47">
        <f t="shared" si="6"/>
      </c>
      <c r="X47" s="4">
        <f t="shared" si="17"/>
      </c>
    </row>
    <row r="48" spans="1:24" ht="12.75">
      <c r="A48">
        <f t="shared" si="18"/>
        <v>336</v>
      </c>
      <c r="B48" s="4">
        <f t="shared" si="7"/>
        <v>1.7825353626292277</v>
      </c>
      <c r="C48" s="4">
        <f t="shared" si="19"/>
        <v>12.5</v>
      </c>
      <c r="E48" s="4">
        <f t="shared" si="8"/>
        <v>0</v>
      </c>
      <c r="F48" s="4">
        <f t="shared" si="20"/>
        <v>1</v>
      </c>
      <c r="H48" s="5">
        <f t="shared" si="9"/>
      </c>
      <c r="I48" s="4">
        <f t="shared" si="1"/>
      </c>
      <c r="J48" s="5">
        <f t="shared" si="10"/>
      </c>
      <c r="K48" s="4">
        <f t="shared" si="2"/>
      </c>
      <c r="L48" s="4">
        <f t="shared" si="11"/>
      </c>
      <c r="N48" s="5">
        <f t="shared" si="12"/>
      </c>
      <c r="O48" s="4">
        <f t="shared" si="3"/>
      </c>
      <c r="P48" s="5">
        <f t="shared" si="13"/>
      </c>
      <c r="Q48">
        <f t="shared" si="4"/>
      </c>
      <c r="R48" s="4">
        <f t="shared" si="14"/>
      </c>
      <c r="T48" s="5">
        <f t="shared" si="15"/>
      </c>
      <c r="U48" s="4">
        <f t="shared" si="5"/>
      </c>
      <c r="V48" s="5">
        <f t="shared" si="16"/>
      </c>
      <c r="W48">
        <f t="shared" si="6"/>
      </c>
      <c r="X48" s="4">
        <f t="shared" si="17"/>
      </c>
    </row>
    <row r="49" spans="1:24" ht="12.75">
      <c r="A49">
        <f t="shared" si="18"/>
        <v>348</v>
      </c>
      <c r="B49" s="4">
        <f t="shared" si="7"/>
        <v>1.8461973398659859</v>
      </c>
      <c r="C49" s="4">
        <f t="shared" si="19"/>
        <v>12.5</v>
      </c>
      <c r="E49" s="4">
        <f t="shared" si="8"/>
        <v>0</v>
      </c>
      <c r="F49" s="4">
        <f t="shared" si="20"/>
        <v>1</v>
      </c>
      <c r="H49" s="5">
        <f t="shared" si="9"/>
      </c>
      <c r="I49" s="4">
        <f t="shared" si="1"/>
      </c>
      <c r="J49" s="5">
        <f t="shared" si="10"/>
      </c>
      <c r="K49" s="4">
        <f t="shared" si="2"/>
      </c>
      <c r="L49" s="4">
        <f t="shared" si="11"/>
      </c>
      <c r="N49" s="5">
        <f t="shared" si="12"/>
      </c>
      <c r="O49" s="4">
        <f t="shared" si="3"/>
      </c>
      <c r="P49" s="5">
        <f t="shared" si="13"/>
      </c>
      <c r="Q49">
        <f t="shared" si="4"/>
      </c>
      <c r="R49" s="4">
        <f t="shared" si="14"/>
      </c>
      <c r="T49" s="5">
        <f t="shared" si="15"/>
      </c>
      <c r="U49" s="4">
        <f t="shared" si="5"/>
      </c>
      <c r="V49" s="5">
        <f t="shared" si="16"/>
      </c>
      <c r="W49">
        <f t="shared" si="6"/>
      </c>
      <c r="X49" s="4">
        <f t="shared" si="17"/>
      </c>
    </row>
    <row r="50" spans="1:24" ht="12.75">
      <c r="A50">
        <f t="shared" si="18"/>
        <v>360</v>
      </c>
      <c r="B50" s="4">
        <f t="shared" si="7"/>
        <v>1.909859317102744</v>
      </c>
      <c r="C50" s="4">
        <f t="shared" si="19"/>
        <v>12.5</v>
      </c>
      <c r="E50" s="4">
        <f t="shared" si="8"/>
        <v>0</v>
      </c>
      <c r="F50" s="4">
        <f t="shared" si="20"/>
        <v>1</v>
      </c>
      <c r="H50" s="5">
        <f t="shared" si="9"/>
      </c>
      <c r="I50" s="4">
        <f t="shared" si="1"/>
      </c>
      <c r="J50" s="5">
        <f t="shared" si="10"/>
      </c>
      <c r="K50" s="4">
        <f t="shared" si="2"/>
      </c>
      <c r="L50" s="4">
        <f t="shared" si="11"/>
      </c>
      <c r="N50" s="5">
        <f t="shared" si="12"/>
      </c>
      <c r="O50" s="4">
        <f t="shared" si="3"/>
      </c>
      <c r="P50" s="5">
        <f t="shared" si="13"/>
      </c>
      <c r="Q50">
        <f t="shared" si="4"/>
      </c>
      <c r="R50" s="4">
        <f t="shared" si="14"/>
      </c>
      <c r="T50" s="5">
        <f t="shared" si="15"/>
      </c>
      <c r="U50" s="4">
        <f t="shared" si="5"/>
      </c>
      <c r="V50" s="5">
        <f t="shared" si="16"/>
      </c>
      <c r="W50">
        <f t="shared" si="6"/>
      </c>
      <c r="X50" s="4">
        <f t="shared" si="17"/>
      </c>
    </row>
    <row r="51" spans="1:24" ht="12.75">
      <c r="A51">
        <f t="shared" si="18"/>
        <v>372</v>
      </c>
      <c r="B51" s="4">
        <f t="shared" si="7"/>
        <v>1.9735212943395022</v>
      </c>
      <c r="C51" s="4">
        <f t="shared" si="19"/>
        <v>12.5</v>
      </c>
      <c r="E51" s="4">
        <f t="shared" si="8"/>
        <v>0</v>
      </c>
      <c r="F51" s="4">
        <f t="shared" si="20"/>
        <v>1</v>
      </c>
      <c r="H51" s="5">
        <f t="shared" si="9"/>
      </c>
      <c r="I51" s="4">
        <f t="shared" si="1"/>
      </c>
      <c r="J51" s="5">
        <f t="shared" si="10"/>
      </c>
      <c r="K51" s="4">
        <f t="shared" si="2"/>
      </c>
      <c r="L51" s="4">
        <f t="shared" si="11"/>
      </c>
      <c r="N51" s="5">
        <f t="shared" si="12"/>
      </c>
      <c r="O51" s="4">
        <f t="shared" si="3"/>
      </c>
      <c r="P51" s="5">
        <f t="shared" si="13"/>
      </c>
      <c r="Q51">
        <f t="shared" si="4"/>
      </c>
      <c r="R51" s="4">
        <f t="shared" si="14"/>
      </c>
      <c r="T51" s="5">
        <f t="shared" si="15"/>
      </c>
      <c r="U51" s="4">
        <f t="shared" si="5"/>
      </c>
      <c r="V51" s="5">
        <f t="shared" si="16"/>
      </c>
      <c r="W51">
        <f t="shared" si="6"/>
      </c>
      <c r="X51" s="4">
        <f t="shared" si="17"/>
      </c>
    </row>
    <row r="52" spans="1:24" ht="12.75">
      <c r="A52">
        <f t="shared" si="18"/>
        <v>384</v>
      </c>
      <c r="B52" s="4">
        <f t="shared" si="7"/>
        <v>2.0371832715762603</v>
      </c>
      <c r="C52" s="4">
        <f t="shared" si="19"/>
        <v>12.5</v>
      </c>
      <c r="E52" s="4">
        <f t="shared" si="8"/>
        <v>0</v>
      </c>
      <c r="F52" s="4">
        <f t="shared" si="20"/>
        <v>1</v>
      </c>
      <c r="H52" s="5">
        <f t="shared" si="9"/>
      </c>
      <c r="I52" s="4">
        <f aca="true" t="shared" si="21" ref="I52:I83">IF(OR($I$7="",H52="",$I$7="inf",B52=0),"",1-SIGN(H52)*(1-_XLL.GAUSSFKOMPL(MIN(ABS(H52),27))))</f>
      </c>
      <c r="J52" s="5">
        <f t="shared" si="10"/>
      </c>
      <c r="K52" s="4">
        <f aca="true" t="shared" si="22" ref="K52:K83">IF(OR($I$7="",J52="",$I$7="inf",B52=0),"",1-SIGN(J52)*(1-_XLL.GAUSSFKOMPL(MIN(ABS(J52),27))))</f>
      </c>
      <c r="L52" s="4">
        <f t="shared" si="11"/>
      </c>
      <c r="N52" s="5">
        <f t="shared" si="12"/>
      </c>
      <c r="O52" s="4">
        <f aca="true" t="shared" si="23" ref="O52:O83">IF(OR($I$7="",$I$10="",N52="",$I$7="inf",$I$10=0,B52=0),"",1-SIGN(N52)*(1-_XLL.GAUSSFKOMPL(MIN(ABS(N52),27))))</f>
      </c>
      <c r="P52" s="5">
        <f t="shared" si="13"/>
      </c>
      <c r="Q52">
        <f aca="true" t="shared" si="24" ref="Q52:Q83">IF(OR($I$7="",$I$10="",N52="",$I$7="inf",$I$10=0,B52=0),"",_XLL.GAUSSFKOMPL(MIN(P52,27)))</f>
      </c>
      <c r="R52" s="4">
        <f t="shared" si="14"/>
      </c>
      <c r="T52" s="5">
        <f t="shared" si="15"/>
      </c>
      <c r="U52" s="4">
        <f aca="true" t="shared" si="25" ref="U52:U83">IF(OR($I$7="",$I$10="",T52="",$I$7="inf",$I$10=0,$I$10="inf",B52=0),"",IF(B52&gt;$I$10,1-SIGN(T52)*(1-_XLL.GAUSSFKOMPL(MIN(ABS(T52),27))),""))</f>
      </c>
      <c r="V52" s="5">
        <f t="shared" si="16"/>
      </c>
      <c r="W52">
        <f aca="true" t="shared" si="26" ref="W52:W83">IF(OR($I$7="",$I$10="",V52="",$I$7="inf",$I$7="inf",$I$10=0,$I$10="inf",B52=0),"",IF(B52&gt;$I$10,_XLL.GAUSSFKOMPL(MIN(V52,27)),""))</f>
      </c>
      <c r="X52" s="4">
        <f t="shared" si="17"/>
      </c>
    </row>
    <row r="53" spans="1:24" ht="12.75">
      <c r="A53">
        <f t="shared" si="18"/>
        <v>396</v>
      </c>
      <c r="B53" s="4">
        <f t="shared" si="7"/>
        <v>2.1008452488130183</v>
      </c>
      <c r="C53" s="4">
        <f t="shared" si="19"/>
        <v>12.5</v>
      </c>
      <c r="E53" s="4">
        <f t="shared" si="8"/>
        <v>0</v>
      </c>
      <c r="F53" s="4">
        <f t="shared" si="20"/>
        <v>1</v>
      </c>
      <c r="H53" s="5">
        <f t="shared" si="9"/>
      </c>
      <c r="I53" s="4">
        <f t="shared" si="21"/>
      </c>
      <c r="J53" s="5">
        <f t="shared" si="10"/>
      </c>
      <c r="K53" s="4">
        <f t="shared" si="22"/>
      </c>
      <c r="L53" s="4">
        <f t="shared" si="11"/>
      </c>
      <c r="N53" s="5">
        <f t="shared" si="12"/>
      </c>
      <c r="O53" s="4">
        <f t="shared" si="23"/>
      </c>
      <c r="P53" s="5">
        <f t="shared" si="13"/>
      </c>
      <c r="Q53">
        <f t="shared" si="24"/>
      </c>
      <c r="R53" s="4">
        <f t="shared" si="14"/>
      </c>
      <c r="T53" s="5">
        <f t="shared" si="15"/>
      </c>
      <c r="U53" s="4">
        <f t="shared" si="25"/>
      </c>
      <c r="V53" s="5">
        <f t="shared" si="16"/>
      </c>
      <c r="W53">
        <f t="shared" si="26"/>
      </c>
      <c r="X53" s="4">
        <f t="shared" si="17"/>
      </c>
    </row>
    <row r="54" spans="1:24" ht="12.75">
      <c r="A54">
        <f t="shared" si="18"/>
        <v>408</v>
      </c>
      <c r="B54" s="4">
        <f t="shared" si="7"/>
        <v>2.1645072260497766</v>
      </c>
      <c r="C54" s="4">
        <f t="shared" si="19"/>
        <v>12.5</v>
      </c>
      <c r="E54" s="4">
        <f t="shared" si="8"/>
        <v>0</v>
      </c>
      <c r="F54" s="4">
        <f t="shared" si="20"/>
        <v>1</v>
      </c>
      <c r="H54" s="5">
        <f t="shared" si="9"/>
      </c>
      <c r="I54" s="4">
        <f t="shared" si="21"/>
      </c>
      <c r="J54" s="5">
        <f t="shared" si="10"/>
      </c>
      <c r="K54" s="4">
        <f t="shared" si="22"/>
      </c>
      <c r="L54" s="4">
        <f t="shared" si="11"/>
      </c>
      <c r="N54" s="5">
        <f t="shared" si="12"/>
      </c>
      <c r="O54" s="4">
        <f t="shared" si="23"/>
      </c>
      <c r="P54" s="5">
        <f t="shared" si="13"/>
      </c>
      <c r="Q54">
        <f t="shared" si="24"/>
      </c>
      <c r="R54" s="4">
        <f t="shared" si="14"/>
      </c>
      <c r="T54" s="5">
        <f t="shared" si="15"/>
      </c>
      <c r="U54" s="4">
        <f t="shared" si="25"/>
      </c>
      <c r="V54" s="5">
        <f t="shared" si="16"/>
      </c>
      <c r="W54">
        <f t="shared" si="26"/>
      </c>
      <c r="X54" s="4">
        <f t="shared" si="17"/>
      </c>
    </row>
    <row r="55" spans="1:24" ht="12.75">
      <c r="A55">
        <f t="shared" si="18"/>
        <v>420</v>
      </c>
      <c r="B55" s="4">
        <f t="shared" si="7"/>
        <v>2.2281692032865346</v>
      </c>
      <c r="C55" s="4">
        <f t="shared" si="19"/>
        <v>12.5</v>
      </c>
      <c r="E55" s="4">
        <f t="shared" si="8"/>
        <v>0</v>
      </c>
      <c r="F55" s="4">
        <f t="shared" si="20"/>
        <v>1</v>
      </c>
      <c r="H55" s="5">
        <f t="shared" si="9"/>
      </c>
      <c r="I55" s="4">
        <f t="shared" si="21"/>
      </c>
      <c r="J55" s="5">
        <f t="shared" si="10"/>
      </c>
      <c r="K55" s="4">
        <f t="shared" si="22"/>
      </c>
      <c r="L55" s="4">
        <f t="shared" si="11"/>
      </c>
      <c r="N55" s="5">
        <f t="shared" si="12"/>
      </c>
      <c r="O55" s="4">
        <f t="shared" si="23"/>
      </c>
      <c r="P55" s="5">
        <f t="shared" si="13"/>
      </c>
      <c r="Q55">
        <f t="shared" si="24"/>
      </c>
      <c r="R55" s="4">
        <f t="shared" si="14"/>
      </c>
      <c r="T55" s="5">
        <f t="shared" si="15"/>
      </c>
      <c r="U55" s="4">
        <f t="shared" si="25"/>
      </c>
      <c r="V55" s="5">
        <f t="shared" si="16"/>
      </c>
      <c r="W55">
        <f t="shared" si="26"/>
      </c>
      <c r="X55" s="4">
        <f t="shared" si="17"/>
      </c>
    </row>
    <row r="56" spans="1:24" ht="12.75">
      <c r="A56">
        <f t="shared" si="18"/>
        <v>432</v>
      </c>
      <c r="B56" s="4">
        <f t="shared" si="7"/>
        <v>2.291831180523293</v>
      </c>
      <c r="C56" s="4">
        <f t="shared" si="19"/>
        <v>12.5</v>
      </c>
      <c r="E56" s="4">
        <f t="shared" si="8"/>
        <v>0</v>
      </c>
      <c r="F56" s="4">
        <f t="shared" si="20"/>
        <v>1</v>
      </c>
      <c r="H56" s="5">
        <f t="shared" si="9"/>
      </c>
      <c r="I56" s="4">
        <f t="shared" si="21"/>
      </c>
      <c r="J56" s="5">
        <f t="shared" si="10"/>
      </c>
      <c r="K56" s="4">
        <f t="shared" si="22"/>
      </c>
      <c r="L56" s="4">
        <f t="shared" si="11"/>
      </c>
      <c r="N56" s="5">
        <f t="shared" si="12"/>
      </c>
      <c r="O56" s="4">
        <f t="shared" si="23"/>
      </c>
      <c r="P56" s="5">
        <f t="shared" si="13"/>
      </c>
      <c r="Q56">
        <f t="shared" si="24"/>
      </c>
      <c r="R56" s="4">
        <f t="shared" si="14"/>
      </c>
      <c r="T56" s="5">
        <f t="shared" si="15"/>
      </c>
      <c r="U56" s="4">
        <f t="shared" si="25"/>
      </c>
      <c r="V56" s="5">
        <f t="shared" si="16"/>
      </c>
      <c r="W56">
        <f t="shared" si="26"/>
      </c>
      <c r="X56" s="4">
        <f t="shared" si="17"/>
      </c>
    </row>
    <row r="57" spans="1:24" ht="12.75">
      <c r="A57">
        <f t="shared" si="18"/>
        <v>444</v>
      </c>
      <c r="B57" s="4">
        <f t="shared" si="7"/>
        <v>2.355493157760051</v>
      </c>
      <c r="C57" s="4">
        <f t="shared" si="19"/>
        <v>12.5</v>
      </c>
      <c r="E57" s="4">
        <f t="shared" si="8"/>
        <v>0</v>
      </c>
      <c r="F57" s="4">
        <f t="shared" si="20"/>
        <v>1</v>
      </c>
      <c r="H57" s="5">
        <f t="shared" si="9"/>
      </c>
      <c r="I57" s="4">
        <f t="shared" si="21"/>
      </c>
      <c r="J57" s="5">
        <f t="shared" si="10"/>
      </c>
      <c r="K57" s="4">
        <f t="shared" si="22"/>
      </c>
      <c r="L57" s="4">
        <f t="shared" si="11"/>
      </c>
      <c r="N57" s="5">
        <f t="shared" si="12"/>
      </c>
      <c r="O57" s="4">
        <f t="shared" si="23"/>
      </c>
      <c r="P57" s="5">
        <f t="shared" si="13"/>
      </c>
      <c r="Q57">
        <f t="shared" si="24"/>
      </c>
      <c r="R57" s="4">
        <f t="shared" si="14"/>
      </c>
      <c r="T57" s="5">
        <f t="shared" si="15"/>
      </c>
      <c r="U57" s="4">
        <f t="shared" si="25"/>
      </c>
      <c r="V57" s="5">
        <f t="shared" si="16"/>
      </c>
      <c r="W57">
        <f t="shared" si="26"/>
      </c>
      <c r="X57" s="4">
        <f t="shared" si="17"/>
      </c>
    </row>
    <row r="58" spans="1:24" ht="12.75">
      <c r="A58">
        <f t="shared" si="18"/>
        <v>456</v>
      </c>
      <c r="B58" s="4">
        <f t="shared" si="7"/>
        <v>2.4191551349968092</v>
      </c>
      <c r="C58" s="4">
        <f t="shared" si="19"/>
        <v>12.5</v>
      </c>
      <c r="E58" s="4">
        <f t="shared" si="8"/>
        <v>0</v>
      </c>
      <c r="F58" s="4">
        <f t="shared" si="20"/>
        <v>1</v>
      </c>
      <c r="H58" s="5">
        <f t="shared" si="9"/>
      </c>
      <c r="I58" s="4">
        <f t="shared" si="21"/>
      </c>
      <c r="J58" s="5">
        <f t="shared" si="10"/>
      </c>
      <c r="K58" s="4">
        <f t="shared" si="22"/>
      </c>
      <c r="L58" s="4">
        <f t="shared" si="11"/>
      </c>
      <c r="N58" s="5">
        <f t="shared" si="12"/>
      </c>
      <c r="O58" s="4">
        <f t="shared" si="23"/>
      </c>
      <c r="P58" s="5">
        <f t="shared" si="13"/>
      </c>
      <c r="Q58">
        <f t="shared" si="24"/>
      </c>
      <c r="R58" s="4">
        <f t="shared" si="14"/>
      </c>
      <c r="T58" s="5">
        <f t="shared" si="15"/>
      </c>
      <c r="U58" s="4">
        <f t="shared" si="25"/>
      </c>
      <c r="V58" s="5">
        <f t="shared" si="16"/>
      </c>
      <c r="W58">
        <f t="shared" si="26"/>
      </c>
      <c r="X58" s="4">
        <f t="shared" si="17"/>
      </c>
    </row>
    <row r="59" spans="1:24" ht="12.75">
      <c r="A59">
        <f t="shared" si="18"/>
        <v>468</v>
      </c>
      <c r="B59" s="4">
        <f t="shared" si="7"/>
        <v>2.482817112233567</v>
      </c>
      <c r="C59" s="4">
        <f t="shared" si="19"/>
        <v>12.5</v>
      </c>
      <c r="E59" s="4">
        <f t="shared" si="8"/>
        <v>0</v>
      </c>
      <c r="F59" s="4">
        <f t="shared" si="20"/>
        <v>1</v>
      </c>
      <c r="H59" s="5">
        <f t="shared" si="9"/>
      </c>
      <c r="I59" s="4">
        <f t="shared" si="21"/>
      </c>
      <c r="J59" s="5">
        <f t="shared" si="10"/>
      </c>
      <c r="K59" s="4">
        <f t="shared" si="22"/>
      </c>
      <c r="L59" s="4">
        <f t="shared" si="11"/>
      </c>
      <c r="N59" s="5">
        <f t="shared" si="12"/>
      </c>
      <c r="O59" s="4">
        <f t="shared" si="23"/>
      </c>
      <c r="P59" s="5">
        <f t="shared" si="13"/>
      </c>
      <c r="Q59">
        <f t="shared" si="24"/>
      </c>
      <c r="R59" s="4">
        <f t="shared" si="14"/>
      </c>
      <c r="T59" s="5">
        <f t="shared" si="15"/>
      </c>
      <c r="U59" s="4">
        <f t="shared" si="25"/>
      </c>
      <c r="V59" s="5">
        <f t="shared" si="16"/>
      </c>
      <c r="W59">
        <f t="shared" si="26"/>
      </c>
      <c r="X59" s="4">
        <f t="shared" si="17"/>
      </c>
    </row>
    <row r="60" spans="1:24" ht="12.75">
      <c r="A60">
        <f t="shared" si="18"/>
        <v>480</v>
      </c>
      <c r="B60" s="4">
        <f t="shared" si="7"/>
        <v>2.546479089470325</v>
      </c>
      <c r="C60" s="4">
        <f t="shared" si="19"/>
        <v>12.5</v>
      </c>
      <c r="E60" s="4">
        <f t="shared" si="8"/>
        <v>0</v>
      </c>
      <c r="F60" s="4">
        <f t="shared" si="20"/>
        <v>1</v>
      </c>
      <c r="H60" s="5">
        <f t="shared" si="9"/>
      </c>
      <c r="I60" s="4">
        <f t="shared" si="21"/>
      </c>
      <c r="J60" s="5">
        <f t="shared" si="10"/>
      </c>
      <c r="K60" s="4">
        <f t="shared" si="22"/>
      </c>
      <c r="L60" s="4">
        <f t="shared" si="11"/>
      </c>
      <c r="N60" s="5">
        <f t="shared" si="12"/>
      </c>
      <c r="O60" s="4">
        <f t="shared" si="23"/>
      </c>
      <c r="P60" s="5">
        <f t="shared" si="13"/>
      </c>
      <c r="Q60">
        <f t="shared" si="24"/>
      </c>
      <c r="R60" s="4">
        <f t="shared" si="14"/>
      </c>
      <c r="T60" s="5">
        <f t="shared" si="15"/>
      </c>
      <c r="U60" s="4">
        <f t="shared" si="25"/>
      </c>
      <c r="V60" s="5">
        <f t="shared" si="16"/>
      </c>
      <c r="W60">
        <f t="shared" si="26"/>
      </c>
      <c r="X60" s="4">
        <f t="shared" si="17"/>
      </c>
    </row>
    <row r="61" spans="1:24" ht="12.75">
      <c r="A61">
        <f t="shared" si="18"/>
        <v>492</v>
      </c>
      <c r="B61" s="4">
        <f t="shared" si="7"/>
        <v>2.6101410667070835</v>
      </c>
      <c r="C61" s="4">
        <f t="shared" si="19"/>
        <v>12.5</v>
      </c>
      <c r="E61" s="4">
        <f t="shared" si="8"/>
        <v>0</v>
      </c>
      <c r="F61" s="4">
        <f t="shared" si="20"/>
        <v>1</v>
      </c>
      <c r="H61" s="5">
        <f t="shared" si="9"/>
      </c>
      <c r="I61" s="4">
        <f t="shared" si="21"/>
      </c>
      <c r="J61" s="5">
        <f t="shared" si="10"/>
      </c>
      <c r="K61" s="4">
        <f t="shared" si="22"/>
      </c>
      <c r="L61" s="4">
        <f t="shared" si="11"/>
      </c>
      <c r="N61" s="5">
        <f t="shared" si="12"/>
      </c>
      <c r="O61" s="4">
        <f t="shared" si="23"/>
      </c>
      <c r="P61" s="5">
        <f t="shared" si="13"/>
      </c>
      <c r="Q61">
        <f t="shared" si="24"/>
      </c>
      <c r="R61" s="4">
        <f t="shared" si="14"/>
      </c>
      <c r="T61" s="5">
        <f t="shared" si="15"/>
      </c>
      <c r="U61" s="4">
        <f t="shared" si="25"/>
      </c>
      <c r="V61" s="5">
        <f t="shared" si="16"/>
      </c>
      <c r="W61">
        <f t="shared" si="26"/>
      </c>
      <c r="X61" s="4">
        <f t="shared" si="17"/>
      </c>
    </row>
    <row r="62" spans="1:24" ht="12.75">
      <c r="A62">
        <f t="shared" si="18"/>
        <v>504</v>
      </c>
      <c r="B62" s="4">
        <f t="shared" si="7"/>
        <v>2.6738030439438414</v>
      </c>
      <c r="C62" s="4">
        <f t="shared" si="19"/>
        <v>12.5</v>
      </c>
      <c r="E62" s="4">
        <f t="shared" si="8"/>
        <v>0</v>
      </c>
      <c r="F62" s="4">
        <f t="shared" si="20"/>
        <v>1</v>
      </c>
      <c r="H62" s="5">
        <f t="shared" si="9"/>
      </c>
      <c r="I62" s="4">
        <f t="shared" si="21"/>
      </c>
      <c r="J62" s="5">
        <f t="shared" si="10"/>
      </c>
      <c r="K62" s="4">
        <f t="shared" si="22"/>
      </c>
      <c r="L62" s="4">
        <f t="shared" si="11"/>
      </c>
      <c r="N62" s="5">
        <f t="shared" si="12"/>
      </c>
      <c r="O62" s="4">
        <f t="shared" si="23"/>
      </c>
      <c r="P62" s="5">
        <f t="shared" si="13"/>
      </c>
      <c r="Q62">
        <f t="shared" si="24"/>
      </c>
      <c r="R62" s="4">
        <f t="shared" si="14"/>
      </c>
      <c r="T62" s="5">
        <f t="shared" si="15"/>
      </c>
      <c r="U62" s="4">
        <f t="shared" si="25"/>
      </c>
      <c r="V62" s="5">
        <f t="shared" si="16"/>
      </c>
      <c r="W62">
        <f t="shared" si="26"/>
      </c>
      <c r="X62" s="4">
        <f t="shared" si="17"/>
      </c>
    </row>
    <row r="63" spans="1:24" ht="12.75">
      <c r="A63">
        <f t="shared" si="18"/>
        <v>516</v>
      </c>
      <c r="B63" s="4">
        <f t="shared" si="7"/>
        <v>2.7374650211805998</v>
      </c>
      <c r="C63" s="4">
        <f t="shared" si="19"/>
        <v>12.5</v>
      </c>
      <c r="E63" s="4">
        <f t="shared" si="8"/>
        <v>0</v>
      </c>
      <c r="F63" s="4">
        <f t="shared" si="20"/>
        <v>1</v>
      </c>
      <c r="H63" s="5">
        <f t="shared" si="9"/>
      </c>
      <c r="I63" s="4">
        <f t="shared" si="21"/>
      </c>
      <c r="J63" s="5">
        <f t="shared" si="10"/>
      </c>
      <c r="K63" s="4">
        <f t="shared" si="22"/>
      </c>
      <c r="L63" s="4">
        <f t="shared" si="11"/>
      </c>
      <c r="N63" s="5">
        <f t="shared" si="12"/>
      </c>
      <c r="O63" s="4">
        <f t="shared" si="23"/>
      </c>
      <c r="P63" s="5">
        <f t="shared" si="13"/>
      </c>
      <c r="Q63">
        <f t="shared" si="24"/>
      </c>
      <c r="R63" s="4">
        <f t="shared" si="14"/>
      </c>
      <c r="T63" s="5">
        <f t="shared" si="15"/>
      </c>
      <c r="U63" s="4">
        <f t="shared" si="25"/>
      </c>
      <c r="V63" s="5">
        <f t="shared" si="16"/>
      </c>
      <c r="W63">
        <f t="shared" si="26"/>
      </c>
      <c r="X63" s="4">
        <f t="shared" si="17"/>
      </c>
    </row>
    <row r="64" spans="1:24" ht="12.75">
      <c r="A64">
        <f t="shared" si="18"/>
        <v>528</v>
      </c>
      <c r="B64" s="4">
        <f t="shared" si="7"/>
        <v>2.8011269984173577</v>
      </c>
      <c r="C64" s="4">
        <f t="shared" si="19"/>
        <v>12.5</v>
      </c>
      <c r="E64" s="4">
        <f t="shared" si="8"/>
        <v>0</v>
      </c>
      <c r="F64" s="4">
        <f t="shared" si="20"/>
        <v>1</v>
      </c>
      <c r="H64" s="5">
        <f t="shared" si="9"/>
      </c>
      <c r="I64" s="4">
        <f t="shared" si="21"/>
      </c>
      <c r="J64" s="5">
        <f t="shared" si="10"/>
      </c>
      <c r="K64" s="4">
        <f t="shared" si="22"/>
      </c>
      <c r="L64" s="4">
        <f t="shared" si="11"/>
      </c>
      <c r="N64" s="5">
        <f t="shared" si="12"/>
      </c>
      <c r="O64" s="4">
        <f t="shared" si="23"/>
      </c>
      <c r="P64" s="5">
        <f t="shared" si="13"/>
      </c>
      <c r="Q64">
        <f t="shared" si="24"/>
      </c>
      <c r="R64" s="4">
        <f t="shared" si="14"/>
      </c>
      <c r="T64" s="5">
        <f t="shared" si="15"/>
      </c>
      <c r="U64" s="4">
        <f t="shared" si="25"/>
      </c>
      <c r="V64" s="5">
        <f t="shared" si="16"/>
      </c>
      <c r="W64">
        <f t="shared" si="26"/>
      </c>
      <c r="X64" s="4">
        <f t="shared" si="17"/>
      </c>
    </row>
    <row r="65" spans="1:24" ht="12.75">
      <c r="A65">
        <f t="shared" si="18"/>
        <v>540</v>
      </c>
      <c r="B65" s="4">
        <f t="shared" si="7"/>
        <v>2.864788975654116</v>
      </c>
      <c r="C65" s="4">
        <f t="shared" si="19"/>
        <v>12.5</v>
      </c>
      <c r="E65" s="4">
        <f t="shared" si="8"/>
        <v>0</v>
      </c>
      <c r="F65" s="4">
        <f t="shared" si="20"/>
        <v>1</v>
      </c>
      <c r="H65" s="5">
        <f t="shared" si="9"/>
      </c>
      <c r="I65" s="4">
        <f t="shared" si="21"/>
      </c>
      <c r="J65" s="5">
        <f t="shared" si="10"/>
      </c>
      <c r="K65" s="4">
        <f t="shared" si="22"/>
      </c>
      <c r="L65" s="4">
        <f t="shared" si="11"/>
      </c>
      <c r="N65" s="5">
        <f t="shared" si="12"/>
      </c>
      <c r="O65" s="4">
        <f t="shared" si="23"/>
      </c>
      <c r="P65" s="5">
        <f t="shared" si="13"/>
      </c>
      <c r="Q65">
        <f t="shared" si="24"/>
      </c>
      <c r="R65" s="4">
        <f t="shared" si="14"/>
      </c>
      <c r="T65" s="5">
        <f t="shared" si="15"/>
      </c>
      <c r="U65" s="4">
        <f t="shared" si="25"/>
      </c>
      <c r="V65" s="5">
        <f t="shared" si="16"/>
      </c>
      <c r="W65">
        <f t="shared" si="26"/>
      </c>
      <c r="X65" s="4">
        <f t="shared" si="17"/>
      </c>
    </row>
    <row r="66" spans="1:24" ht="12.75">
      <c r="A66">
        <f t="shared" si="18"/>
        <v>552</v>
      </c>
      <c r="B66" s="4">
        <f t="shared" si="7"/>
        <v>2.928450952890874</v>
      </c>
      <c r="C66" s="4">
        <f t="shared" si="19"/>
        <v>12.5</v>
      </c>
      <c r="E66" s="4">
        <f t="shared" si="8"/>
        <v>0</v>
      </c>
      <c r="F66" s="4">
        <f t="shared" si="20"/>
        <v>1</v>
      </c>
      <c r="H66" s="5">
        <f t="shared" si="9"/>
      </c>
      <c r="I66" s="4">
        <f t="shared" si="21"/>
      </c>
      <c r="J66" s="5">
        <f t="shared" si="10"/>
      </c>
      <c r="K66" s="4">
        <f t="shared" si="22"/>
      </c>
      <c r="L66" s="4">
        <f t="shared" si="11"/>
      </c>
      <c r="N66" s="5">
        <f t="shared" si="12"/>
      </c>
      <c r="O66" s="4">
        <f t="shared" si="23"/>
      </c>
      <c r="P66" s="5">
        <f t="shared" si="13"/>
      </c>
      <c r="Q66">
        <f t="shared" si="24"/>
      </c>
      <c r="R66" s="4">
        <f t="shared" si="14"/>
      </c>
      <c r="T66" s="5">
        <f t="shared" si="15"/>
      </c>
      <c r="U66" s="4">
        <f t="shared" si="25"/>
      </c>
      <c r="V66" s="5">
        <f t="shared" si="16"/>
      </c>
      <c r="W66">
        <f t="shared" si="26"/>
      </c>
      <c r="X66" s="4">
        <f t="shared" si="17"/>
      </c>
    </row>
    <row r="67" spans="1:24" ht="12.75">
      <c r="A67">
        <f t="shared" si="18"/>
        <v>564</v>
      </c>
      <c r="B67" s="4">
        <f t="shared" si="7"/>
        <v>2.9921129301276324</v>
      </c>
      <c r="C67" s="4">
        <f t="shared" si="19"/>
        <v>12.5</v>
      </c>
      <c r="E67" s="4">
        <f t="shared" si="8"/>
        <v>0</v>
      </c>
      <c r="F67" s="4">
        <f t="shared" si="20"/>
        <v>1</v>
      </c>
      <c r="H67" s="5">
        <f t="shared" si="9"/>
      </c>
      <c r="I67" s="4">
        <f t="shared" si="21"/>
      </c>
      <c r="J67" s="5">
        <f t="shared" si="10"/>
      </c>
      <c r="K67" s="4">
        <f t="shared" si="22"/>
      </c>
      <c r="L67" s="4">
        <f t="shared" si="11"/>
      </c>
      <c r="N67" s="5">
        <f t="shared" si="12"/>
      </c>
      <c r="O67" s="4">
        <f t="shared" si="23"/>
      </c>
      <c r="P67" s="5">
        <f t="shared" si="13"/>
      </c>
      <c r="Q67">
        <f t="shared" si="24"/>
      </c>
      <c r="R67" s="4">
        <f t="shared" si="14"/>
      </c>
      <c r="T67" s="5">
        <f t="shared" si="15"/>
      </c>
      <c r="U67" s="4">
        <f t="shared" si="25"/>
      </c>
      <c r="V67" s="5">
        <f t="shared" si="16"/>
      </c>
      <c r="W67">
        <f t="shared" si="26"/>
      </c>
      <c r="X67" s="4">
        <f t="shared" si="17"/>
      </c>
    </row>
    <row r="68" spans="1:24" ht="12.75">
      <c r="A68">
        <f t="shared" si="18"/>
        <v>576</v>
      </c>
      <c r="B68" s="4">
        <f t="shared" si="7"/>
        <v>3.0557749073643903</v>
      </c>
      <c r="C68" s="4">
        <f t="shared" si="19"/>
        <v>12.5</v>
      </c>
      <c r="E68" s="4">
        <f t="shared" si="8"/>
        <v>0</v>
      </c>
      <c r="F68" s="4">
        <f t="shared" si="20"/>
        <v>1</v>
      </c>
      <c r="H68" s="5">
        <f t="shared" si="9"/>
      </c>
      <c r="I68" s="4">
        <f t="shared" si="21"/>
      </c>
      <c r="J68" s="5">
        <f t="shared" si="10"/>
      </c>
      <c r="K68" s="4">
        <f t="shared" si="22"/>
      </c>
      <c r="L68" s="4">
        <f t="shared" si="11"/>
      </c>
      <c r="N68" s="5">
        <f t="shared" si="12"/>
      </c>
      <c r="O68" s="4">
        <f t="shared" si="23"/>
      </c>
      <c r="P68" s="5">
        <f t="shared" si="13"/>
      </c>
      <c r="Q68">
        <f t="shared" si="24"/>
      </c>
      <c r="R68" s="4">
        <f t="shared" si="14"/>
      </c>
      <c r="T68" s="5">
        <f t="shared" si="15"/>
      </c>
      <c r="U68" s="4">
        <f t="shared" si="25"/>
      </c>
      <c r="V68" s="5">
        <f t="shared" si="16"/>
      </c>
      <c r="W68">
        <f t="shared" si="26"/>
      </c>
      <c r="X68" s="4">
        <f t="shared" si="17"/>
      </c>
    </row>
    <row r="69" spans="1:24" ht="12.75">
      <c r="A69">
        <f t="shared" si="18"/>
        <v>588</v>
      </c>
      <c r="B69" s="4">
        <f t="shared" si="7"/>
        <v>3.1194368846011487</v>
      </c>
      <c r="C69" s="4">
        <f t="shared" si="19"/>
        <v>12.5</v>
      </c>
      <c r="E69" s="4">
        <f t="shared" si="8"/>
        <v>0</v>
      </c>
      <c r="F69" s="4">
        <f t="shared" si="20"/>
        <v>1</v>
      </c>
      <c r="H69" s="5">
        <f t="shared" si="9"/>
      </c>
      <c r="I69" s="4">
        <f t="shared" si="21"/>
      </c>
      <c r="J69" s="5">
        <f t="shared" si="10"/>
      </c>
      <c r="K69" s="4">
        <f t="shared" si="22"/>
      </c>
      <c r="L69" s="4">
        <f t="shared" si="11"/>
      </c>
      <c r="N69" s="5">
        <f t="shared" si="12"/>
      </c>
      <c r="O69" s="4">
        <f t="shared" si="23"/>
      </c>
      <c r="P69" s="5">
        <f t="shared" si="13"/>
      </c>
      <c r="Q69">
        <f t="shared" si="24"/>
      </c>
      <c r="R69" s="4">
        <f t="shared" si="14"/>
      </c>
      <c r="T69" s="5">
        <f t="shared" si="15"/>
      </c>
      <c r="U69" s="4">
        <f t="shared" si="25"/>
      </c>
      <c r="V69" s="5">
        <f t="shared" si="16"/>
      </c>
      <c r="W69">
        <f t="shared" si="26"/>
      </c>
      <c r="X69" s="4">
        <f t="shared" si="17"/>
      </c>
    </row>
    <row r="70" spans="1:24" ht="12.75">
      <c r="A70">
        <f t="shared" si="18"/>
        <v>600</v>
      </c>
      <c r="B70" s="4">
        <f t="shared" si="7"/>
        <v>3.1830988618379066</v>
      </c>
      <c r="C70" s="4">
        <f t="shared" si="19"/>
        <v>12.5</v>
      </c>
      <c r="E70" s="4">
        <f t="shared" si="8"/>
        <v>0</v>
      </c>
      <c r="F70" s="4">
        <f t="shared" si="20"/>
        <v>1</v>
      </c>
      <c r="H70" s="5">
        <f t="shared" si="9"/>
      </c>
      <c r="I70" s="4">
        <f t="shared" si="21"/>
      </c>
      <c r="J70" s="5">
        <f t="shared" si="10"/>
      </c>
      <c r="K70" s="4">
        <f t="shared" si="22"/>
      </c>
      <c r="L70" s="4">
        <f t="shared" si="11"/>
      </c>
      <c r="N70" s="5">
        <f t="shared" si="12"/>
      </c>
      <c r="O70" s="4">
        <f t="shared" si="23"/>
      </c>
      <c r="P70" s="5">
        <f t="shared" si="13"/>
      </c>
      <c r="Q70">
        <f t="shared" si="24"/>
      </c>
      <c r="R70" s="4">
        <f t="shared" si="14"/>
      </c>
      <c r="T70" s="5">
        <f t="shared" si="15"/>
      </c>
      <c r="U70" s="4">
        <f t="shared" si="25"/>
      </c>
      <c r="V70" s="5">
        <f t="shared" si="16"/>
      </c>
      <c r="W70">
        <f t="shared" si="26"/>
      </c>
      <c r="X70" s="4">
        <f t="shared" si="17"/>
      </c>
    </row>
    <row r="71" spans="1:24" ht="12.75">
      <c r="A71">
        <f t="shared" si="18"/>
        <v>612</v>
      </c>
      <c r="B71" s="4">
        <f t="shared" si="7"/>
        <v>3.246760839074665</v>
      </c>
      <c r="C71" s="4">
        <f t="shared" si="19"/>
        <v>12.5</v>
      </c>
      <c r="E71" s="4">
        <f t="shared" si="8"/>
        <v>0</v>
      </c>
      <c r="F71" s="4">
        <f t="shared" si="20"/>
        <v>1</v>
      </c>
      <c r="H71" s="5">
        <f t="shared" si="9"/>
      </c>
      <c r="I71" s="4">
        <f t="shared" si="21"/>
      </c>
      <c r="J71" s="5">
        <f t="shared" si="10"/>
      </c>
      <c r="K71" s="4">
        <f t="shared" si="22"/>
      </c>
      <c r="L71" s="4">
        <f t="shared" si="11"/>
      </c>
      <c r="N71" s="5">
        <f t="shared" si="12"/>
      </c>
      <c r="O71" s="4">
        <f t="shared" si="23"/>
      </c>
      <c r="P71" s="5">
        <f t="shared" si="13"/>
      </c>
      <c r="Q71">
        <f t="shared" si="24"/>
      </c>
      <c r="R71" s="4">
        <f t="shared" si="14"/>
      </c>
      <c r="T71" s="5">
        <f t="shared" si="15"/>
      </c>
      <c r="U71" s="4">
        <f t="shared" si="25"/>
      </c>
      <c r="V71" s="5">
        <f t="shared" si="16"/>
      </c>
      <c r="W71">
        <f t="shared" si="26"/>
      </c>
      <c r="X71" s="4">
        <f t="shared" si="17"/>
      </c>
    </row>
    <row r="72" spans="1:24" ht="12.75">
      <c r="A72">
        <f t="shared" si="18"/>
        <v>624</v>
      </c>
      <c r="B72" s="4">
        <f t="shared" si="7"/>
        <v>3.310422816311423</v>
      </c>
      <c r="C72" s="4">
        <f t="shared" si="19"/>
        <v>12.5</v>
      </c>
      <c r="E72" s="4">
        <f t="shared" si="8"/>
        <v>0</v>
      </c>
      <c r="F72" s="4">
        <f t="shared" si="20"/>
        <v>1</v>
      </c>
      <c r="H72" s="5">
        <f t="shared" si="9"/>
      </c>
      <c r="I72" s="4">
        <f t="shared" si="21"/>
      </c>
      <c r="J72" s="5">
        <f t="shared" si="10"/>
      </c>
      <c r="K72" s="4">
        <f t="shared" si="22"/>
      </c>
      <c r="L72" s="4">
        <f t="shared" si="11"/>
      </c>
      <c r="N72" s="5">
        <f t="shared" si="12"/>
      </c>
      <c r="O72" s="4">
        <f t="shared" si="23"/>
      </c>
      <c r="P72" s="5">
        <f t="shared" si="13"/>
      </c>
      <c r="Q72">
        <f t="shared" si="24"/>
      </c>
      <c r="R72" s="4">
        <f t="shared" si="14"/>
      </c>
      <c r="T72" s="5">
        <f t="shared" si="15"/>
      </c>
      <c r="U72" s="4">
        <f t="shared" si="25"/>
      </c>
      <c r="V72" s="5">
        <f t="shared" si="16"/>
      </c>
      <c r="W72">
        <f t="shared" si="26"/>
      </c>
      <c r="X72" s="4">
        <f t="shared" si="17"/>
      </c>
    </row>
    <row r="73" spans="1:24" ht="12.75">
      <c r="A73">
        <f t="shared" si="18"/>
        <v>636</v>
      </c>
      <c r="B73" s="4">
        <f t="shared" si="7"/>
        <v>3.374084793548181</v>
      </c>
      <c r="C73" s="4">
        <f t="shared" si="19"/>
        <v>12.5</v>
      </c>
      <c r="E73" s="4">
        <f t="shared" si="8"/>
        <v>0</v>
      </c>
      <c r="F73" s="4">
        <f t="shared" si="20"/>
        <v>1</v>
      </c>
      <c r="H73" s="5">
        <f t="shared" si="9"/>
      </c>
      <c r="I73" s="4">
        <f t="shared" si="21"/>
      </c>
      <c r="J73" s="5">
        <f t="shared" si="10"/>
      </c>
      <c r="K73" s="4">
        <f t="shared" si="22"/>
      </c>
      <c r="L73" s="4">
        <f t="shared" si="11"/>
      </c>
      <c r="N73" s="5">
        <f t="shared" si="12"/>
      </c>
      <c r="O73" s="4">
        <f t="shared" si="23"/>
      </c>
      <c r="P73" s="5">
        <f t="shared" si="13"/>
      </c>
      <c r="Q73">
        <f t="shared" si="24"/>
      </c>
      <c r="R73" s="4">
        <f t="shared" si="14"/>
      </c>
      <c r="T73" s="5">
        <f t="shared" si="15"/>
      </c>
      <c r="U73" s="4">
        <f t="shared" si="25"/>
      </c>
      <c r="V73" s="5">
        <f t="shared" si="16"/>
      </c>
      <c r="W73">
        <f t="shared" si="26"/>
      </c>
      <c r="X73" s="4">
        <f t="shared" si="17"/>
      </c>
    </row>
    <row r="74" spans="1:24" ht="12.75">
      <c r="A74">
        <f t="shared" si="18"/>
        <v>648</v>
      </c>
      <c r="B74" s="4">
        <f t="shared" si="7"/>
        <v>3.437746770784939</v>
      </c>
      <c r="C74" s="4">
        <f t="shared" si="19"/>
        <v>12.5</v>
      </c>
      <c r="E74" s="4">
        <f t="shared" si="8"/>
        <v>0</v>
      </c>
      <c r="F74" s="4">
        <f t="shared" si="20"/>
        <v>1</v>
      </c>
      <c r="H74" s="5">
        <f t="shared" si="9"/>
      </c>
      <c r="I74" s="4">
        <f t="shared" si="21"/>
      </c>
      <c r="J74" s="5">
        <f t="shared" si="10"/>
      </c>
      <c r="K74" s="4">
        <f t="shared" si="22"/>
      </c>
      <c r="L74" s="4">
        <f t="shared" si="11"/>
      </c>
      <c r="N74" s="5">
        <f t="shared" si="12"/>
      </c>
      <c r="O74" s="4">
        <f t="shared" si="23"/>
      </c>
      <c r="P74" s="5">
        <f t="shared" si="13"/>
      </c>
      <c r="Q74">
        <f t="shared" si="24"/>
      </c>
      <c r="R74" s="4">
        <f t="shared" si="14"/>
      </c>
      <c r="T74" s="5">
        <f t="shared" si="15"/>
      </c>
      <c r="U74" s="4">
        <f t="shared" si="25"/>
      </c>
      <c r="V74" s="5">
        <f t="shared" si="16"/>
      </c>
      <c r="W74">
        <f t="shared" si="26"/>
      </c>
      <c r="X74" s="4">
        <f t="shared" si="17"/>
      </c>
    </row>
    <row r="75" spans="1:24" ht="12.75">
      <c r="A75">
        <f t="shared" si="18"/>
        <v>660</v>
      </c>
      <c r="B75" s="4">
        <f t="shared" si="7"/>
        <v>3.501408748021697</v>
      </c>
      <c r="C75" s="4">
        <f t="shared" si="19"/>
        <v>12.5</v>
      </c>
      <c r="E75" s="4">
        <f t="shared" si="8"/>
        <v>0</v>
      </c>
      <c r="F75" s="4">
        <f t="shared" si="20"/>
        <v>1</v>
      </c>
      <c r="H75" s="5">
        <f t="shared" si="9"/>
      </c>
      <c r="I75" s="4">
        <f t="shared" si="21"/>
      </c>
      <c r="J75" s="5">
        <f t="shared" si="10"/>
      </c>
      <c r="K75" s="4">
        <f t="shared" si="22"/>
      </c>
      <c r="L75" s="4">
        <f t="shared" si="11"/>
      </c>
      <c r="N75" s="5">
        <f t="shared" si="12"/>
      </c>
      <c r="O75" s="4">
        <f t="shared" si="23"/>
      </c>
      <c r="P75" s="5">
        <f t="shared" si="13"/>
      </c>
      <c r="Q75">
        <f t="shared" si="24"/>
      </c>
      <c r="R75" s="4">
        <f t="shared" si="14"/>
      </c>
      <c r="T75" s="5">
        <f t="shared" si="15"/>
      </c>
      <c r="U75" s="4">
        <f t="shared" si="25"/>
      </c>
      <c r="V75" s="5">
        <f t="shared" si="16"/>
      </c>
      <c r="W75">
        <f t="shared" si="26"/>
      </c>
      <c r="X75" s="4">
        <f t="shared" si="17"/>
      </c>
    </row>
    <row r="76" spans="1:24" ht="12.75">
      <c r="A76">
        <f t="shared" si="18"/>
        <v>672</v>
      </c>
      <c r="B76" s="4">
        <f t="shared" si="7"/>
        <v>3.5650707252584555</v>
      </c>
      <c r="C76" s="4">
        <f t="shared" si="19"/>
        <v>12.5</v>
      </c>
      <c r="E76" s="4">
        <f t="shared" si="8"/>
        <v>0</v>
      </c>
      <c r="F76" s="4">
        <f t="shared" si="20"/>
        <v>1</v>
      </c>
      <c r="H76" s="5">
        <f t="shared" si="9"/>
      </c>
      <c r="I76" s="4">
        <f t="shared" si="21"/>
      </c>
      <c r="J76" s="5">
        <f t="shared" si="10"/>
      </c>
      <c r="K76" s="4">
        <f t="shared" si="22"/>
      </c>
      <c r="L76" s="4">
        <f t="shared" si="11"/>
      </c>
      <c r="N76" s="5">
        <f t="shared" si="12"/>
      </c>
      <c r="O76" s="4">
        <f t="shared" si="23"/>
      </c>
      <c r="P76" s="5">
        <f t="shared" si="13"/>
      </c>
      <c r="Q76">
        <f t="shared" si="24"/>
      </c>
      <c r="R76" s="4">
        <f t="shared" si="14"/>
      </c>
      <c r="T76" s="5">
        <f t="shared" si="15"/>
      </c>
      <c r="U76" s="4">
        <f t="shared" si="25"/>
      </c>
      <c r="V76" s="5">
        <f t="shared" si="16"/>
      </c>
      <c r="W76">
        <f t="shared" si="26"/>
      </c>
      <c r="X76" s="4">
        <f t="shared" si="17"/>
      </c>
    </row>
    <row r="77" spans="1:24" ht="12.75">
      <c r="A77">
        <f t="shared" si="18"/>
        <v>684</v>
      </c>
      <c r="B77" s="4">
        <f t="shared" si="7"/>
        <v>3.6287327024952134</v>
      </c>
      <c r="C77" s="4">
        <f t="shared" si="19"/>
        <v>12.5</v>
      </c>
      <c r="E77" s="4">
        <f t="shared" si="8"/>
        <v>0</v>
      </c>
      <c r="F77" s="4">
        <f t="shared" si="20"/>
        <v>1</v>
      </c>
      <c r="H77" s="5">
        <f t="shared" si="9"/>
      </c>
      <c r="I77" s="4">
        <f t="shared" si="21"/>
      </c>
      <c r="J77" s="5">
        <f t="shared" si="10"/>
      </c>
      <c r="K77" s="4">
        <f t="shared" si="22"/>
      </c>
      <c r="L77" s="4">
        <f t="shared" si="11"/>
      </c>
      <c r="N77" s="5">
        <f t="shared" si="12"/>
      </c>
      <c r="O77" s="4">
        <f t="shared" si="23"/>
      </c>
      <c r="P77" s="5">
        <f t="shared" si="13"/>
      </c>
      <c r="Q77">
        <f t="shared" si="24"/>
      </c>
      <c r="R77" s="4">
        <f t="shared" si="14"/>
      </c>
      <c r="T77" s="5">
        <f t="shared" si="15"/>
      </c>
      <c r="U77" s="4">
        <f t="shared" si="25"/>
      </c>
      <c r="V77" s="5">
        <f t="shared" si="16"/>
      </c>
      <c r="W77">
        <f t="shared" si="26"/>
      </c>
      <c r="X77" s="4">
        <f t="shared" si="17"/>
      </c>
    </row>
    <row r="78" spans="1:24" ht="12.75">
      <c r="A78">
        <f t="shared" si="18"/>
        <v>696</v>
      </c>
      <c r="B78" s="4">
        <f t="shared" si="7"/>
        <v>3.6923946797319718</v>
      </c>
      <c r="C78" s="4">
        <f t="shared" si="19"/>
        <v>12.5</v>
      </c>
      <c r="E78" s="4">
        <f t="shared" si="8"/>
        <v>0</v>
      </c>
      <c r="F78" s="4">
        <f t="shared" si="20"/>
        <v>1</v>
      </c>
      <c r="H78" s="5">
        <f t="shared" si="9"/>
      </c>
      <c r="I78" s="4">
        <f t="shared" si="21"/>
      </c>
      <c r="J78" s="5">
        <f t="shared" si="10"/>
      </c>
      <c r="K78" s="4">
        <f t="shared" si="22"/>
      </c>
      <c r="L78" s="4">
        <f t="shared" si="11"/>
      </c>
      <c r="N78" s="5">
        <f t="shared" si="12"/>
      </c>
      <c r="O78" s="4">
        <f t="shared" si="23"/>
      </c>
      <c r="P78" s="5">
        <f t="shared" si="13"/>
      </c>
      <c r="Q78">
        <f t="shared" si="24"/>
      </c>
      <c r="R78" s="4">
        <f t="shared" si="14"/>
      </c>
      <c r="T78" s="5">
        <f t="shared" si="15"/>
      </c>
      <c r="U78" s="4">
        <f t="shared" si="25"/>
      </c>
      <c r="V78" s="5">
        <f t="shared" si="16"/>
      </c>
      <c r="W78">
        <f t="shared" si="26"/>
      </c>
      <c r="X78" s="4">
        <f t="shared" si="17"/>
      </c>
    </row>
    <row r="79" spans="1:24" ht="12.75">
      <c r="A79">
        <f t="shared" si="18"/>
        <v>708</v>
      </c>
      <c r="B79" s="4">
        <f t="shared" si="7"/>
        <v>3.7560566569687297</v>
      </c>
      <c r="C79" s="4">
        <f t="shared" si="19"/>
        <v>12.5</v>
      </c>
      <c r="E79" s="4">
        <f t="shared" si="8"/>
        <v>0</v>
      </c>
      <c r="F79" s="4">
        <f t="shared" si="20"/>
        <v>1</v>
      </c>
      <c r="H79" s="5">
        <f t="shared" si="9"/>
      </c>
      <c r="I79" s="4">
        <f t="shared" si="21"/>
      </c>
      <c r="J79" s="5">
        <f t="shared" si="10"/>
      </c>
      <c r="K79" s="4">
        <f t="shared" si="22"/>
      </c>
      <c r="L79" s="4">
        <f t="shared" si="11"/>
      </c>
      <c r="N79" s="5">
        <f t="shared" si="12"/>
      </c>
      <c r="O79" s="4">
        <f t="shared" si="23"/>
      </c>
      <c r="P79" s="5">
        <f t="shared" si="13"/>
      </c>
      <c r="Q79">
        <f t="shared" si="24"/>
      </c>
      <c r="R79" s="4">
        <f t="shared" si="14"/>
      </c>
      <c r="T79" s="5">
        <f t="shared" si="15"/>
      </c>
      <c r="U79" s="4">
        <f t="shared" si="25"/>
      </c>
      <c r="V79" s="5">
        <f t="shared" si="16"/>
      </c>
      <c r="W79">
        <f t="shared" si="26"/>
      </c>
      <c r="X79" s="4">
        <f t="shared" si="17"/>
      </c>
    </row>
    <row r="80" spans="1:24" ht="12.75">
      <c r="A80">
        <f t="shared" si="18"/>
        <v>720</v>
      </c>
      <c r="B80" s="4">
        <f t="shared" si="7"/>
        <v>3.819718634205488</v>
      </c>
      <c r="C80" s="4">
        <f t="shared" si="19"/>
        <v>12.5</v>
      </c>
      <c r="E80" s="4">
        <f t="shared" si="8"/>
        <v>0</v>
      </c>
      <c r="F80" s="4">
        <f t="shared" si="20"/>
        <v>1</v>
      </c>
      <c r="H80" s="5">
        <f t="shared" si="9"/>
      </c>
      <c r="I80" s="4">
        <f t="shared" si="21"/>
      </c>
      <c r="J80" s="5">
        <f t="shared" si="10"/>
      </c>
      <c r="K80" s="4">
        <f t="shared" si="22"/>
      </c>
      <c r="L80" s="4">
        <f t="shared" si="11"/>
      </c>
      <c r="N80" s="5">
        <f t="shared" si="12"/>
      </c>
      <c r="O80" s="4">
        <f t="shared" si="23"/>
      </c>
      <c r="P80" s="5">
        <f t="shared" si="13"/>
      </c>
      <c r="Q80">
        <f t="shared" si="24"/>
      </c>
      <c r="R80" s="4">
        <f t="shared" si="14"/>
      </c>
      <c r="T80" s="5">
        <f t="shared" si="15"/>
      </c>
      <c r="U80" s="4">
        <f t="shared" si="25"/>
      </c>
      <c r="V80" s="5">
        <f t="shared" si="16"/>
      </c>
      <c r="W80">
        <f t="shared" si="26"/>
      </c>
      <c r="X80" s="4">
        <f t="shared" si="17"/>
      </c>
    </row>
    <row r="81" spans="1:24" ht="12.75">
      <c r="A81">
        <f t="shared" si="18"/>
        <v>732</v>
      </c>
      <c r="B81" s="4">
        <f t="shared" si="7"/>
        <v>3.883380611442246</v>
      </c>
      <c r="C81" s="4">
        <f t="shared" si="19"/>
        <v>12.5</v>
      </c>
      <c r="E81" s="4">
        <f t="shared" si="8"/>
        <v>0</v>
      </c>
      <c r="F81" s="4">
        <f t="shared" si="20"/>
        <v>1</v>
      </c>
      <c r="H81" s="5">
        <f t="shared" si="9"/>
      </c>
      <c r="I81" s="4">
        <f t="shared" si="21"/>
      </c>
      <c r="J81" s="5">
        <f t="shared" si="10"/>
      </c>
      <c r="K81" s="4">
        <f t="shared" si="22"/>
      </c>
      <c r="L81" s="4">
        <f t="shared" si="11"/>
      </c>
      <c r="N81" s="5">
        <f t="shared" si="12"/>
      </c>
      <c r="O81" s="4">
        <f t="shared" si="23"/>
      </c>
      <c r="P81" s="5">
        <f t="shared" si="13"/>
      </c>
      <c r="Q81">
        <f t="shared" si="24"/>
      </c>
      <c r="R81" s="4">
        <f t="shared" si="14"/>
      </c>
      <c r="T81" s="5">
        <f t="shared" si="15"/>
      </c>
      <c r="U81" s="4">
        <f t="shared" si="25"/>
      </c>
      <c r="V81" s="5">
        <f t="shared" si="16"/>
      </c>
      <c r="W81">
        <f t="shared" si="26"/>
      </c>
      <c r="X81" s="4">
        <f t="shared" si="17"/>
      </c>
    </row>
    <row r="82" spans="1:24" ht="12.75">
      <c r="A82">
        <f t="shared" si="18"/>
        <v>744</v>
      </c>
      <c r="B82" s="4">
        <f t="shared" si="7"/>
        <v>3.9470425886790044</v>
      </c>
      <c r="C82" s="4">
        <f t="shared" si="19"/>
        <v>12.5</v>
      </c>
      <c r="E82" s="4">
        <f t="shared" si="8"/>
        <v>0</v>
      </c>
      <c r="F82" s="4">
        <f t="shared" si="20"/>
        <v>1</v>
      </c>
      <c r="H82" s="5">
        <f t="shared" si="9"/>
      </c>
      <c r="I82" s="4">
        <f t="shared" si="21"/>
      </c>
      <c r="J82" s="5">
        <f t="shared" si="10"/>
      </c>
      <c r="K82" s="4">
        <f t="shared" si="22"/>
      </c>
      <c r="L82" s="4">
        <f t="shared" si="11"/>
      </c>
      <c r="N82" s="5">
        <f t="shared" si="12"/>
      </c>
      <c r="O82" s="4">
        <f t="shared" si="23"/>
      </c>
      <c r="P82" s="5">
        <f t="shared" si="13"/>
      </c>
      <c r="Q82">
        <f t="shared" si="24"/>
      </c>
      <c r="R82" s="4">
        <f t="shared" si="14"/>
      </c>
      <c r="T82" s="5">
        <f t="shared" si="15"/>
      </c>
      <c r="U82" s="4">
        <f t="shared" si="25"/>
      </c>
      <c r="V82" s="5">
        <f t="shared" si="16"/>
      </c>
      <c r="W82">
        <f t="shared" si="26"/>
      </c>
      <c r="X82" s="4">
        <f t="shared" si="17"/>
      </c>
    </row>
    <row r="83" spans="1:24" ht="12.75">
      <c r="A83">
        <f t="shared" si="18"/>
        <v>756</v>
      </c>
      <c r="B83" s="4">
        <f t="shared" si="7"/>
        <v>4.010704565915763</v>
      </c>
      <c r="C83" s="4">
        <f t="shared" si="19"/>
        <v>12.5</v>
      </c>
      <c r="E83" s="4">
        <f t="shared" si="8"/>
        <v>0</v>
      </c>
      <c r="F83" s="4">
        <f t="shared" si="20"/>
        <v>1</v>
      </c>
      <c r="H83" s="5">
        <f t="shared" si="9"/>
      </c>
      <c r="I83" s="4">
        <f t="shared" si="21"/>
      </c>
      <c r="J83" s="5">
        <f t="shared" si="10"/>
      </c>
      <c r="K83" s="4">
        <f t="shared" si="22"/>
      </c>
      <c r="L83" s="4">
        <f t="shared" si="11"/>
      </c>
      <c r="N83" s="5">
        <f t="shared" si="12"/>
      </c>
      <c r="O83" s="4">
        <f t="shared" si="23"/>
      </c>
      <c r="P83" s="5">
        <f t="shared" si="13"/>
      </c>
      <c r="Q83">
        <f t="shared" si="24"/>
      </c>
      <c r="R83" s="4">
        <f t="shared" si="14"/>
      </c>
      <c r="T83" s="5">
        <f t="shared" si="15"/>
      </c>
      <c r="U83" s="4">
        <f t="shared" si="25"/>
      </c>
      <c r="V83" s="5">
        <f t="shared" si="16"/>
      </c>
      <c r="W83">
        <f t="shared" si="26"/>
      </c>
      <c r="X83" s="4">
        <f t="shared" si="17"/>
      </c>
    </row>
    <row r="84" spans="1:24" ht="12.75">
      <c r="A84">
        <f t="shared" si="18"/>
        <v>768</v>
      </c>
      <c r="B84" s="4">
        <f t="shared" si="7"/>
        <v>4.074366543152521</v>
      </c>
      <c r="C84" s="4">
        <f t="shared" si="19"/>
        <v>12.5</v>
      </c>
      <c r="E84" s="4">
        <f t="shared" si="8"/>
        <v>0</v>
      </c>
      <c r="F84" s="4">
        <f t="shared" si="20"/>
        <v>1</v>
      </c>
      <c r="H84" s="5">
        <f t="shared" si="9"/>
      </c>
      <c r="I84" s="4">
        <f aca="true" t="shared" si="27" ref="I84:I115">IF(OR($I$7="",H84="",$I$7="inf",B84=0),"",1-SIGN(H84)*(1-_XLL.GAUSSFKOMPL(MIN(ABS(H84),27))))</f>
      </c>
      <c r="J84" s="5">
        <f t="shared" si="10"/>
      </c>
      <c r="K84" s="4">
        <f aca="true" t="shared" si="28" ref="K84:K115">IF(OR($I$7="",J84="",$I$7="inf",B84=0),"",1-SIGN(J84)*(1-_XLL.GAUSSFKOMPL(MIN(ABS(J84),27))))</f>
      </c>
      <c r="L84" s="4">
        <f t="shared" si="11"/>
      </c>
      <c r="N84" s="5">
        <f t="shared" si="12"/>
      </c>
      <c r="O84" s="4">
        <f aca="true" t="shared" si="29" ref="O84:O115">IF(OR($I$7="",$I$10="",N84="",$I$7="inf",$I$10=0,B84=0),"",1-SIGN(N84)*(1-_XLL.GAUSSFKOMPL(MIN(ABS(N84),27))))</f>
      </c>
      <c r="P84" s="5">
        <f t="shared" si="13"/>
      </c>
      <c r="Q84">
        <f aca="true" t="shared" si="30" ref="Q84:Q115">IF(OR($I$7="",$I$10="",N84="",$I$7="inf",$I$10=0,B84=0),"",_XLL.GAUSSFKOMPL(MIN(P84,27)))</f>
      </c>
      <c r="R84" s="4">
        <f t="shared" si="14"/>
      </c>
      <c r="T84" s="5">
        <f t="shared" si="15"/>
      </c>
      <c r="U84" s="4">
        <f aca="true" t="shared" si="31" ref="U84:U115">IF(OR($I$7="",$I$10="",T84="",$I$7="inf",$I$10=0,$I$10="inf",B84=0),"",IF(B84&gt;$I$10,1-SIGN(T84)*(1-_XLL.GAUSSFKOMPL(MIN(ABS(T84),27))),""))</f>
      </c>
      <c r="V84" s="5">
        <f t="shared" si="16"/>
      </c>
      <c r="W84">
        <f aca="true" t="shared" si="32" ref="W84:W115">IF(OR($I$7="",$I$10="",V84="",$I$7="inf",$I$7="inf",$I$10=0,$I$10="inf",B84=0),"",IF(B84&gt;$I$10,_XLL.GAUSSFKOMPL(MIN(V84,27)),""))</f>
      </c>
      <c r="X84" s="4">
        <f t="shared" si="17"/>
      </c>
    </row>
    <row r="85" spans="1:24" ht="12.75">
      <c r="A85">
        <f t="shared" si="18"/>
        <v>780</v>
      </c>
      <c r="B85" s="4">
        <f aca="true" t="shared" si="33" ref="B85:B148">IF(OR($D$14&lt;&gt;"",$A$18&lt;&gt;"",$I$9="",$I$11=""),"",A85/$I$9/$I$11)</f>
        <v>4.138028520389279</v>
      </c>
      <c r="C85" s="4">
        <f t="shared" si="19"/>
        <v>12.5</v>
      </c>
      <c r="E85" s="4">
        <f aca="true" t="shared" si="34" ref="E85:E148">IF(OR($I$7="",$I$13="",B85=""),"",IF(B85&gt;0,IF($I$7="inf",IF(B85&lt;1,EXP(-$I$13*B85),0),(1-0.5*L85)*EXP(-$I$13*B85)),""))</f>
        <v>0</v>
      </c>
      <c r="F85" s="4">
        <f t="shared" si="20"/>
        <v>1</v>
      </c>
      <c r="H85" s="5">
        <f aca="true" t="shared" si="35" ref="H85:H148">IF(OR($I$7="",B85="",$I$7="inf",B85=0),"",SQRT(0.25*$I$7/B85)*(1-B85))</f>
      </c>
      <c r="I85" s="4">
        <f t="shared" si="27"/>
      </c>
      <c r="J85" s="5">
        <f aca="true" t="shared" si="36" ref="J85:J148">IF(OR($I$7="",B85="",$I$7="inf",B85=0),"",SQRT(0.25*$I$7/B85)*(1+B85))</f>
      </c>
      <c r="K85" s="4">
        <f t="shared" si="28"/>
      </c>
      <c r="L85" s="4">
        <f aca="true" t="shared" si="37" ref="L85:L148">IF(OR($I$7="",I85="",K85="",$I$7="inf",B85=0),"",I85+EXP($I$7)*K85)</f>
      </c>
      <c r="N85" s="5">
        <f aca="true" t="shared" si="38" ref="N85:N148">IF(OR($I$7="",$I$10="",$I$13="",B85="",$I$7="inf",$I$10=0,B85=0),"",SQRT(0.25*$I$7/B85)*(1-SQRT(1+4*$I$13/$I$7)*B85))</f>
      </c>
      <c r="O85" s="4">
        <f t="shared" si="29"/>
      </c>
      <c r="P85" s="5">
        <f aca="true" t="shared" si="39" ref="P85:P148">IF(OR($I$7="",$I$10="",$I$13="",B85="",$I$7="inf",$I$10=0,B85=0),"",SQRT(0.25*$I$7/B85)*(1+SQRT(1+4*$I$13/$I$7)*B85))</f>
      </c>
      <c r="Q85">
        <f t="shared" si="30"/>
      </c>
      <c r="R85" s="4">
        <f aca="true" t="shared" si="40" ref="R85:R148">IF(OR($I$7="",$I$10="",$I$13="",O85="",Q85="",$I$7="inf",$I$10=0,B85=0),"",EXP(0.5*$I$7*(1-SQRT(1+4*$I$13/$I$7)))*O85+EXP(0.5*$I$7*(1+SQRT(1+4*$I$13/$I$7)))*Q85)</f>
      </c>
      <c r="T85" s="5">
        <f aca="true" t="shared" si="41" ref="T85:T148">IF(OR($I$7="",$I$10="",$I$13="",B85="",$I$7="inf",$I$10=0,$I$10="inf",B85=0),"",IF(B85&gt;$I$10,SQRT(0.25*$I$7/(B85-$I$10))*(1-SQRT(1+4*$I$13/$I$7)*(B85-$I$10)),""))</f>
      </c>
      <c r="U85" s="4">
        <f t="shared" si="31"/>
      </c>
      <c r="V85" s="5">
        <f aca="true" t="shared" si="42" ref="V85:V148">IF(OR($I$7="",$I$10="",$I$13="",B85="",$I$7="inf",$I$10=0,$I$10="inf",B85=0),"",IF(B85&gt;$I$10,SQRT(0.25*$I$7/(B85-$I$10))*(1+SQRT(1+4*$I$13/$I$7)*(B85-$I$10)),""))</f>
      </c>
      <c r="W85">
        <f t="shared" si="32"/>
      </c>
      <c r="X85" s="4">
        <f aca="true" t="shared" si="43" ref="X85:X148">IF(OR($I$7="",$I$10="",$I$13="",U85="",W85="",$I$7="inf",$I$10=0,$I$10="inf",B85=0),"",IF(B85&gt;$I$10,EXP(0.5*$I$7*(1-SQRT(1+4*$I$13/$I$7)))*U85+EXP(0.5*$I$7*(1+SQRT(1+4*$I$13/$I$7)))*W85,""))</f>
      </c>
    </row>
    <row r="86" spans="1:24" ht="12.75">
      <c r="A86">
        <f aca="true" t="shared" si="44" ref="A86:A149">IF(OR($A$18&lt;&gt;"",$D$14&lt;&gt;""),"",A85+$C$14)</f>
        <v>792</v>
      </c>
      <c r="B86" s="4">
        <f t="shared" si="33"/>
        <v>4.2016904976260365</v>
      </c>
      <c r="C86" s="4">
        <f aca="true" t="shared" si="45" ref="C86:C149">IF(OR($D$2&lt;&gt;"",$D$7&lt;&gt;"",$D$8&lt;&gt;"",$D$9&lt;&gt;"",$I$10="",$I$11="",B86="",E86="",F86=""),"",IF(B86=0,$C$7,IF($I$10=0,$C$7*E86+$C$8/($C$4*$I$3*$C$2*$I$11)*F86,$C$7*E86+$C$9*F86)))</f>
        <v>12.5</v>
      </c>
      <c r="E86" s="4">
        <f t="shared" si="34"/>
        <v>0</v>
      </c>
      <c r="F86" s="4">
        <f t="shared" si="20"/>
        <v>1</v>
      </c>
      <c r="H86" s="5">
        <f t="shared" si="35"/>
      </c>
      <c r="I86" s="4">
        <f t="shared" si="27"/>
      </c>
      <c r="J86" s="5">
        <f t="shared" si="36"/>
      </c>
      <c r="K86" s="4">
        <f t="shared" si="28"/>
      </c>
      <c r="L86" s="4">
        <f t="shared" si="37"/>
      </c>
      <c r="N86" s="5">
        <f t="shared" si="38"/>
      </c>
      <c r="O86" s="4">
        <f t="shared" si="29"/>
      </c>
      <c r="P86" s="5">
        <f t="shared" si="39"/>
      </c>
      <c r="Q86">
        <f t="shared" si="30"/>
      </c>
      <c r="R86" s="4">
        <f t="shared" si="40"/>
      </c>
      <c r="T86" s="5">
        <f t="shared" si="41"/>
      </c>
      <c r="U86" s="4">
        <f t="shared" si="31"/>
      </c>
      <c r="V86" s="5">
        <f t="shared" si="42"/>
      </c>
      <c r="W86">
        <f t="shared" si="32"/>
      </c>
      <c r="X86" s="4">
        <f t="shared" si="43"/>
      </c>
    </row>
    <row r="87" spans="1:24" ht="12.75">
      <c r="A87">
        <f t="shared" si="44"/>
        <v>804</v>
      </c>
      <c r="B87" s="4">
        <f t="shared" si="33"/>
        <v>4.2653524748627945</v>
      </c>
      <c r="C87" s="4">
        <f t="shared" si="45"/>
        <v>12.5</v>
      </c>
      <c r="E87" s="4">
        <f t="shared" si="34"/>
        <v>0</v>
      </c>
      <c r="F87" s="4">
        <f t="shared" si="20"/>
        <v>1</v>
      </c>
      <c r="H87" s="5">
        <f t="shared" si="35"/>
      </c>
      <c r="I87" s="4">
        <f t="shared" si="27"/>
      </c>
      <c r="J87" s="5">
        <f t="shared" si="36"/>
      </c>
      <c r="K87" s="4">
        <f t="shared" si="28"/>
      </c>
      <c r="L87" s="4">
        <f t="shared" si="37"/>
      </c>
      <c r="N87" s="5">
        <f t="shared" si="38"/>
      </c>
      <c r="O87" s="4">
        <f t="shared" si="29"/>
      </c>
      <c r="P87" s="5">
        <f t="shared" si="39"/>
      </c>
      <c r="Q87">
        <f t="shared" si="30"/>
      </c>
      <c r="R87" s="4">
        <f t="shared" si="40"/>
      </c>
      <c r="T87" s="5">
        <f t="shared" si="41"/>
      </c>
      <c r="U87" s="4">
        <f t="shared" si="31"/>
      </c>
      <c r="V87" s="5">
        <f t="shared" si="42"/>
      </c>
      <c r="W87">
        <f t="shared" si="32"/>
      </c>
      <c r="X87" s="4">
        <f t="shared" si="43"/>
      </c>
    </row>
    <row r="88" spans="1:24" ht="12.75">
      <c r="A88">
        <f t="shared" si="44"/>
        <v>816</v>
      </c>
      <c r="B88" s="4">
        <f t="shared" si="33"/>
        <v>4.329014452099553</v>
      </c>
      <c r="C88" s="4">
        <f t="shared" si="45"/>
        <v>12.5</v>
      </c>
      <c r="E88" s="4">
        <f t="shared" si="34"/>
        <v>0</v>
      </c>
      <c r="F88" s="4">
        <f t="shared" si="20"/>
        <v>1</v>
      </c>
      <c r="H88" s="5">
        <f t="shared" si="35"/>
      </c>
      <c r="I88" s="4">
        <f t="shared" si="27"/>
      </c>
      <c r="J88" s="5">
        <f t="shared" si="36"/>
      </c>
      <c r="K88" s="4">
        <f t="shared" si="28"/>
      </c>
      <c r="L88" s="4">
        <f t="shared" si="37"/>
      </c>
      <c r="N88" s="5">
        <f t="shared" si="38"/>
      </c>
      <c r="O88" s="4">
        <f t="shared" si="29"/>
      </c>
      <c r="P88" s="5">
        <f t="shared" si="39"/>
      </c>
      <c r="Q88">
        <f t="shared" si="30"/>
      </c>
      <c r="R88" s="4">
        <f t="shared" si="40"/>
      </c>
      <c r="T88" s="5">
        <f t="shared" si="41"/>
      </c>
      <c r="U88" s="4">
        <f t="shared" si="31"/>
      </c>
      <c r="V88" s="5">
        <f t="shared" si="42"/>
      </c>
      <c r="W88">
        <f t="shared" si="32"/>
      </c>
      <c r="X88" s="4">
        <f t="shared" si="43"/>
      </c>
    </row>
    <row r="89" spans="1:24" ht="12.75">
      <c r="A89">
        <f t="shared" si="44"/>
        <v>828</v>
      </c>
      <c r="B89" s="4">
        <f t="shared" si="33"/>
        <v>4.392676429336311</v>
      </c>
      <c r="C89" s="4">
        <f t="shared" si="45"/>
        <v>12.5</v>
      </c>
      <c r="E89" s="4">
        <f t="shared" si="34"/>
        <v>0</v>
      </c>
      <c r="F89" s="4">
        <f t="shared" si="20"/>
        <v>1</v>
      </c>
      <c r="H89" s="5">
        <f t="shared" si="35"/>
      </c>
      <c r="I89" s="4">
        <f t="shared" si="27"/>
      </c>
      <c r="J89" s="5">
        <f t="shared" si="36"/>
      </c>
      <c r="K89" s="4">
        <f t="shared" si="28"/>
      </c>
      <c r="L89" s="4">
        <f t="shared" si="37"/>
      </c>
      <c r="N89" s="5">
        <f t="shared" si="38"/>
      </c>
      <c r="O89" s="4">
        <f t="shared" si="29"/>
      </c>
      <c r="P89" s="5">
        <f t="shared" si="39"/>
      </c>
      <c r="Q89">
        <f t="shared" si="30"/>
      </c>
      <c r="R89" s="4">
        <f t="shared" si="40"/>
      </c>
      <c r="T89" s="5">
        <f t="shared" si="41"/>
      </c>
      <c r="U89" s="4">
        <f t="shared" si="31"/>
      </c>
      <c r="V89" s="5">
        <f t="shared" si="42"/>
      </c>
      <c r="W89">
        <f t="shared" si="32"/>
      </c>
      <c r="X89" s="4">
        <f t="shared" si="43"/>
      </c>
    </row>
    <row r="90" spans="1:24" ht="12.75">
      <c r="A90">
        <f t="shared" si="44"/>
        <v>840</v>
      </c>
      <c r="B90" s="4">
        <f t="shared" si="33"/>
        <v>4.456338406573069</v>
      </c>
      <c r="C90" s="4">
        <f t="shared" si="45"/>
        <v>12.5</v>
      </c>
      <c r="E90" s="4">
        <f t="shared" si="34"/>
        <v>0</v>
      </c>
      <c r="F90" s="4">
        <f aca="true" t="shared" si="46" ref="F90:F153">IF(OR($I$7="",$I$10="",$I$13="",B90=""),"",IF(B90&gt;0,IF($I$7="inf",IF(AND(B90&gt;1,IF($I$10="inf",B90&gt;1,B90&lt;=1+$I$10)),EXP(-$I$13),0),IF($I$10=0,SQRT(0.25/PI()*$I$7/B90^3)*EXP(-0.25*$I$7/B90*(1-B90)^2-$I$13*B90),IF(OR($I$10="inf",B90&lt;=$I$10),0.5*R90,0.5*(R90-X90)))),""))</f>
        <v>1</v>
      </c>
      <c r="H90" s="5">
        <f t="shared" si="35"/>
      </c>
      <c r="I90" s="4">
        <f t="shared" si="27"/>
      </c>
      <c r="J90" s="5">
        <f t="shared" si="36"/>
      </c>
      <c r="K90" s="4">
        <f t="shared" si="28"/>
      </c>
      <c r="L90" s="4">
        <f t="shared" si="37"/>
      </c>
      <c r="N90" s="5">
        <f t="shared" si="38"/>
      </c>
      <c r="O90" s="4">
        <f t="shared" si="29"/>
      </c>
      <c r="P90" s="5">
        <f t="shared" si="39"/>
      </c>
      <c r="Q90">
        <f t="shared" si="30"/>
      </c>
      <c r="R90" s="4">
        <f t="shared" si="40"/>
      </c>
      <c r="T90" s="5">
        <f t="shared" si="41"/>
      </c>
      <c r="U90" s="4">
        <f t="shared" si="31"/>
      </c>
      <c r="V90" s="5">
        <f t="shared" si="42"/>
      </c>
      <c r="W90">
        <f t="shared" si="32"/>
      </c>
      <c r="X90" s="4">
        <f t="shared" si="43"/>
      </c>
    </row>
    <row r="91" spans="1:24" ht="12.75">
      <c r="A91">
        <f t="shared" si="44"/>
        <v>852</v>
      </c>
      <c r="B91" s="4">
        <f t="shared" si="33"/>
        <v>4.520000383809827</v>
      </c>
      <c r="C91" s="4">
        <f t="shared" si="45"/>
        <v>12.5</v>
      </c>
      <c r="E91" s="4">
        <f t="shared" si="34"/>
        <v>0</v>
      </c>
      <c r="F91" s="4">
        <f t="shared" si="46"/>
        <v>1</v>
      </c>
      <c r="H91" s="5">
        <f t="shared" si="35"/>
      </c>
      <c r="I91" s="4">
        <f t="shared" si="27"/>
      </c>
      <c r="J91" s="5">
        <f t="shared" si="36"/>
      </c>
      <c r="K91" s="4">
        <f t="shared" si="28"/>
      </c>
      <c r="L91" s="4">
        <f t="shared" si="37"/>
      </c>
      <c r="N91" s="5">
        <f t="shared" si="38"/>
      </c>
      <c r="O91" s="4">
        <f t="shared" si="29"/>
      </c>
      <c r="P91" s="5">
        <f t="shared" si="39"/>
      </c>
      <c r="Q91">
        <f t="shared" si="30"/>
      </c>
      <c r="R91" s="4">
        <f t="shared" si="40"/>
      </c>
      <c r="T91" s="5">
        <f t="shared" si="41"/>
      </c>
      <c r="U91" s="4">
        <f t="shared" si="31"/>
      </c>
      <c r="V91" s="5">
        <f t="shared" si="42"/>
      </c>
      <c r="W91">
        <f t="shared" si="32"/>
      </c>
      <c r="X91" s="4">
        <f t="shared" si="43"/>
      </c>
    </row>
    <row r="92" spans="1:24" ht="12.75">
      <c r="A92">
        <f t="shared" si="44"/>
        <v>864</v>
      </c>
      <c r="B92" s="4">
        <f t="shared" si="33"/>
        <v>4.583662361046586</v>
      </c>
      <c r="C92" s="4">
        <f t="shared" si="45"/>
        <v>12.5</v>
      </c>
      <c r="E92" s="4">
        <f t="shared" si="34"/>
        <v>0</v>
      </c>
      <c r="F92" s="4">
        <f t="shared" si="46"/>
        <v>1</v>
      </c>
      <c r="H92" s="5">
        <f t="shared" si="35"/>
      </c>
      <c r="I92" s="4">
        <f t="shared" si="27"/>
      </c>
      <c r="J92" s="5">
        <f t="shared" si="36"/>
      </c>
      <c r="K92" s="4">
        <f t="shared" si="28"/>
      </c>
      <c r="L92" s="4">
        <f t="shared" si="37"/>
      </c>
      <c r="N92" s="5">
        <f t="shared" si="38"/>
      </c>
      <c r="O92" s="4">
        <f t="shared" si="29"/>
      </c>
      <c r="P92" s="5">
        <f t="shared" si="39"/>
      </c>
      <c r="Q92">
        <f t="shared" si="30"/>
      </c>
      <c r="R92" s="4">
        <f t="shared" si="40"/>
      </c>
      <c r="T92" s="5">
        <f t="shared" si="41"/>
      </c>
      <c r="U92" s="4">
        <f t="shared" si="31"/>
      </c>
      <c r="V92" s="5">
        <f t="shared" si="42"/>
      </c>
      <c r="W92">
        <f t="shared" si="32"/>
      </c>
      <c r="X92" s="4">
        <f t="shared" si="43"/>
      </c>
    </row>
    <row r="93" spans="1:24" ht="12.75">
      <c r="A93">
        <f t="shared" si="44"/>
        <v>876</v>
      </c>
      <c r="B93" s="4">
        <f t="shared" si="33"/>
        <v>4.647324338283344</v>
      </c>
      <c r="C93" s="4">
        <f t="shared" si="45"/>
        <v>12.5</v>
      </c>
      <c r="E93" s="4">
        <f t="shared" si="34"/>
        <v>0</v>
      </c>
      <c r="F93" s="4">
        <f t="shared" si="46"/>
        <v>1</v>
      </c>
      <c r="H93" s="5">
        <f t="shared" si="35"/>
      </c>
      <c r="I93" s="4">
        <f t="shared" si="27"/>
      </c>
      <c r="J93" s="5">
        <f t="shared" si="36"/>
      </c>
      <c r="K93" s="4">
        <f t="shared" si="28"/>
      </c>
      <c r="L93" s="4">
        <f t="shared" si="37"/>
      </c>
      <c r="N93" s="5">
        <f t="shared" si="38"/>
      </c>
      <c r="O93" s="4">
        <f t="shared" si="29"/>
      </c>
      <c r="P93" s="5">
        <f t="shared" si="39"/>
      </c>
      <c r="Q93">
        <f t="shared" si="30"/>
      </c>
      <c r="R93" s="4">
        <f t="shared" si="40"/>
      </c>
      <c r="T93" s="5">
        <f t="shared" si="41"/>
      </c>
      <c r="U93" s="4">
        <f t="shared" si="31"/>
      </c>
      <c r="V93" s="5">
        <f t="shared" si="42"/>
      </c>
      <c r="W93">
        <f t="shared" si="32"/>
      </c>
      <c r="X93" s="4">
        <f t="shared" si="43"/>
      </c>
    </row>
    <row r="94" spans="1:24" ht="12.75">
      <c r="A94">
        <f t="shared" si="44"/>
        <v>888</v>
      </c>
      <c r="B94" s="4">
        <f t="shared" si="33"/>
        <v>4.710986315520102</v>
      </c>
      <c r="C94" s="4">
        <f t="shared" si="45"/>
        <v>12.5</v>
      </c>
      <c r="E94" s="4">
        <f t="shared" si="34"/>
        <v>0</v>
      </c>
      <c r="F94" s="4">
        <f t="shared" si="46"/>
        <v>1</v>
      </c>
      <c r="H94" s="5">
        <f t="shared" si="35"/>
      </c>
      <c r="I94" s="4">
        <f t="shared" si="27"/>
      </c>
      <c r="J94" s="5">
        <f t="shared" si="36"/>
      </c>
      <c r="K94" s="4">
        <f t="shared" si="28"/>
      </c>
      <c r="L94" s="4">
        <f t="shared" si="37"/>
      </c>
      <c r="N94" s="5">
        <f t="shared" si="38"/>
      </c>
      <c r="O94" s="4">
        <f t="shared" si="29"/>
      </c>
      <c r="P94" s="5">
        <f t="shared" si="39"/>
      </c>
      <c r="Q94">
        <f t="shared" si="30"/>
      </c>
      <c r="R94" s="4">
        <f t="shared" si="40"/>
      </c>
      <c r="T94" s="5">
        <f t="shared" si="41"/>
      </c>
      <c r="U94" s="4">
        <f t="shared" si="31"/>
      </c>
      <c r="V94" s="5">
        <f t="shared" si="42"/>
      </c>
      <c r="W94">
        <f t="shared" si="32"/>
      </c>
      <c r="X94" s="4">
        <f t="shared" si="43"/>
      </c>
    </row>
    <row r="95" spans="1:24" ht="12.75">
      <c r="A95">
        <f t="shared" si="44"/>
        <v>900</v>
      </c>
      <c r="B95" s="4">
        <f t="shared" si="33"/>
        <v>4.77464829275686</v>
      </c>
      <c r="C95" s="4">
        <f t="shared" si="45"/>
        <v>12.5</v>
      </c>
      <c r="E95" s="4">
        <f t="shared" si="34"/>
        <v>0</v>
      </c>
      <c r="F95" s="4">
        <f t="shared" si="46"/>
        <v>1</v>
      </c>
      <c r="H95" s="5">
        <f t="shared" si="35"/>
      </c>
      <c r="I95" s="4">
        <f t="shared" si="27"/>
      </c>
      <c r="J95" s="5">
        <f t="shared" si="36"/>
      </c>
      <c r="K95" s="4">
        <f t="shared" si="28"/>
      </c>
      <c r="L95" s="4">
        <f t="shared" si="37"/>
      </c>
      <c r="N95" s="5">
        <f t="shared" si="38"/>
      </c>
      <c r="O95" s="4">
        <f t="shared" si="29"/>
      </c>
      <c r="P95" s="5">
        <f t="shared" si="39"/>
      </c>
      <c r="Q95">
        <f t="shared" si="30"/>
      </c>
      <c r="R95" s="4">
        <f t="shared" si="40"/>
      </c>
      <c r="T95" s="5">
        <f t="shared" si="41"/>
      </c>
      <c r="U95" s="4">
        <f t="shared" si="31"/>
      </c>
      <c r="V95" s="5">
        <f t="shared" si="42"/>
      </c>
      <c r="W95">
        <f t="shared" si="32"/>
      </c>
      <c r="X95" s="4">
        <f t="shared" si="43"/>
      </c>
    </row>
    <row r="96" spans="1:24" ht="12.75">
      <c r="A96">
        <f t="shared" si="44"/>
        <v>912</v>
      </c>
      <c r="B96" s="4">
        <f t="shared" si="33"/>
        <v>4.8383102699936185</v>
      </c>
      <c r="C96" s="4">
        <f t="shared" si="45"/>
        <v>12.5</v>
      </c>
      <c r="E96" s="4">
        <f t="shared" si="34"/>
        <v>0</v>
      </c>
      <c r="F96" s="4">
        <f t="shared" si="46"/>
        <v>1</v>
      </c>
      <c r="H96" s="5">
        <f t="shared" si="35"/>
      </c>
      <c r="I96" s="4">
        <f t="shared" si="27"/>
      </c>
      <c r="J96" s="5">
        <f t="shared" si="36"/>
      </c>
      <c r="K96" s="4">
        <f t="shared" si="28"/>
      </c>
      <c r="L96" s="4">
        <f t="shared" si="37"/>
      </c>
      <c r="N96" s="5">
        <f t="shared" si="38"/>
      </c>
      <c r="O96" s="4">
        <f t="shared" si="29"/>
      </c>
      <c r="P96" s="5">
        <f t="shared" si="39"/>
      </c>
      <c r="Q96">
        <f t="shared" si="30"/>
      </c>
      <c r="R96" s="4">
        <f t="shared" si="40"/>
      </c>
      <c r="T96" s="5">
        <f t="shared" si="41"/>
      </c>
      <c r="U96" s="4">
        <f t="shared" si="31"/>
      </c>
      <c r="V96" s="5">
        <f t="shared" si="42"/>
      </c>
      <c r="W96">
        <f t="shared" si="32"/>
      </c>
      <c r="X96" s="4">
        <f t="shared" si="43"/>
      </c>
    </row>
    <row r="97" spans="1:24" ht="12.75">
      <c r="A97">
        <f t="shared" si="44"/>
        <v>924</v>
      </c>
      <c r="B97" s="4">
        <f t="shared" si="33"/>
        <v>4.901972247230376</v>
      </c>
      <c r="C97" s="4">
        <f t="shared" si="45"/>
        <v>12.5</v>
      </c>
      <c r="E97" s="4">
        <f t="shared" si="34"/>
        <v>0</v>
      </c>
      <c r="F97" s="4">
        <f t="shared" si="46"/>
        <v>1</v>
      </c>
      <c r="H97" s="5">
        <f t="shared" si="35"/>
      </c>
      <c r="I97" s="4">
        <f t="shared" si="27"/>
      </c>
      <c r="J97" s="5">
        <f t="shared" si="36"/>
      </c>
      <c r="K97" s="4">
        <f t="shared" si="28"/>
      </c>
      <c r="L97" s="4">
        <f t="shared" si="37"/>
      </c>
      <c r="N97" s="5">
        <f t="shared" si="38"/>
      </c>
      <c r="O97" s="4">
        <f t="shared" si="29"/>
      </c>
      <c r="P97" s="5">
        <f t="shared" si="39"/>
      </c>
      <c r="Q97">
        <f t="shared" si="30"/>
      </c>
      <c r="R97" s="4">
        <f t="shared" si="40"/>
      </c>
      <c r="T97" s="5">
        <f t="shared" si="41"/>
      </c>
      <c r="U97" s="4">
        <f t="shared" si="31"/>
      </c>
      <c r="V97" s="5">
        <f t="shared" si="42"/>
      </c>
      <c r="W97">
        <f t="shared" si="32"/>
      </c>
      <c r="X97" s="4">
        <f t="shared" si="43"/>
      </c>
    </row>
    <row r="98" spans="1:24" ht="12.75">
      <c r="A98">
        <f t="shared" si="44"/>
        <v>936</v>
      </c>
      <c r="B98" s="4">
        <f t="shared" si="33"/>
        <v>4.965634224467134</v>
      </c>
      <c r="C98" s="4">
        <f t="shared" si="45"/>
        <v>12.5</v>
      </c>
      <c r="E98" s="4">
        <f t="shared" si="34"/>
        <v>0</v>
      </c>
      <c r="F98" s="4">
        <f t="shared" si="46"/>
        <v>1</v>
      </c>
      <c r="H98" s="5">
        <f t="shared" si="35"/>
      </c>
      <c r="I98" s="4">
        <f t="shared" si="27"/>
      </c>
      <c r="J98" s="5">
        <f t="shared" si="36"/>
      </c>
      <c r="K98" s="4">
        <f t="shared" si="28"/>
      </c>
      <c r="L98" s="4">
        <f t="shared" si="37"/>
      </c>
      <c r="N98" s="5">
        <f t="shared" si="38"/>
      </c>
      <c r="O98" s="4">
        <f t="shared" si="29"/>
      </c>
      <c r="P98" s="5">
        <f t="shared" si="39"/>
      </c>
      <c r="Q98">
        <f t="shared" si="30"/>
      </c>
      <c r="R98" s="4">
        <f t="shared" si="40"/>
      </c>
      <c r="T98" s="5">
        <f t="shared" si="41"/>
      </c>
      <c r="U98" s="4">
        <f t="shared" si="31"/>
      </c>
      <c r="V98" s="5">
        <f t="shared" si="42"/>
      </c>
      <c r="W98">
        <f t="shared" si="32"/>
      </c>
      <c r="X98" s="4">
        <f t="shared" si="43"/>
      </c>
    </row>
    <row r="99" spans="1:24" ht="12.75">
      <c r="A99">
        <f t="shared" si="44"/>
        <v>948</v>
      </c>
      <c r="B99" s="4">
        <f t="shared" si="33"/>
        <v>5.029296201703892</v>
      </c>
      <c r="C99" s="4">
        <f t="shared" si="45"/>
        <v>12.5</v>
      </c>
      <c r="E99" s="4">
        <f t="shared" si="34"/>
        <v>0</v>
      </c>
      <c r="F99" s="4">
        <f t="shared" si="46"/>
        <v>1</v>
      </c>
      <c r="H99" s="5">
        <f t="shared" si="35"/>
      </c>
      <c r="I99" s="4">
        <f t="shared" si="27"/>
      </c>
      <c r="J99" s="5">
        <f t="shared" si="36"/>
      </c>
      <c r="K99" s="4">
        <f t="shared" si="28"/>
      </c>
      <c r="L99" s="4">
        <f t="shared" si="37"/>
      </c>
      <c r="N99" s="5">
        <f t="shared" si="38"/>
      </c>
      <c r="O99" s="4">
        <f t="shared" si="29"/>
      </c>
      <c r="P99" s="5">
        <f t="shared" si="39"/>
      </c>
      <c r="Q99">
        <f t="shared" si="30"/>
      </c>
      <c r="R99" s="4">
        <f t="shared" si="40"/>
      </c>
      <c r="T99" s="5">
        <f t="shared" si="41"/>
      </c>
      <c r="U99" s="4">
        <f t="shared" si="31"/>
      </c>
      <c r="V99" s="5">
        <f t="shared" si="42"/>
      </c>
      <c r="W99">
        <f t="shared" si="32"/>
      </c>
      <c r="X99" s="4">
        <f t="shared" si="43"/>
      </c>
    </row>
    <row r="100" spans="1:24" ht="12.75">
      <c r="A100">
        <f t="shared" si="44"/>
        <v>960</v>
      </c>
      <c r="B100" s="4">
        <f t="shared" si="33"/>
        <v>5.09295817894065</v>
      </c>
      <c r="C100" s="4">
        <f t="shared" si="45"/>
        <v>12.5</v>
      </c>
      <c r="E100" s="4">
        <f t="shared" si="34"/>
        <v>0</v>
      </c>
      <c r="F100" s="4">
        <f t="shared" si="46"/>
        <v>1</v>
      </c>
      <c r="H100" s="5">
        <f t="shared" si="35"/>
      </c>
      <c r="I100" s="4">
        <f t="shared" si="27"/>
      </c>
      <c r="J100" s="5">
        <f t="shared" si="36"/>
      </c>
      <c r="K100" s="4">
        <f t="shared" si="28"/>
      </c>
      <c r="L100" s="4">
        <f t="shared" si="37"/>
      </c>
      <c r="N100" s="5">
        <f t="shared" si="38"/>
      </c>
      <c r="O100" s="4">
        <f t="shared" si="29"/>
      </c>
      <c r="P100" s="5">
        <f t="shared" si="39"/>
      </c>
      <c r="Q100">
        <f t="shared" si="30"/>
      </c>
      <c r="R100" s="4">
        <f t="shared" si="40"/>
      </c>
      <c r="T100" s="5">
        <f t="shared" si="41"/>
      </c>
      <c r="U100" s="4">
        <f t="shared" si="31"/>
      </c>
      <c r="V100" s="5">
        <f t="shared" si="42"/>
      </c>
      <c r="W100">
        <f t="shared" si="32"/>
      </c>
      <c r="X100" s="4">
        <f t="shared" si="43"/>
      </c>
    </row>
    <row r="101" spans="1:24" ht="12.75">
      <c r="A101">
        <f t="shared" si="44"/>
        <v>972</v>
      </c>
      <c r="B101" s="4">
        <f t="shared" si="33"/>
        <v>5.156620156177409</v>
      </c>
      <c r="C101" s="4">
        <f t="shared" si="45"/>
        <v>12.5</v>
      </c>
      <c r="E101" s="4">
        <f t="shared" si="34"/>
        <v>0</v>
      </c>
      <c r="F101" s="4">
        <f t="shared" si="46"/>
        <v>1</v>
      </c>
      <c r="H101" s="5">
        <f t="shared" si="35"/>
      </c>
      <c r="I101" s="4">
        <f t="shared" si="27"/>
      </c>
      <c r="J101" s="5">
        <f t="shared" si="36"/>
      </c>
      <c r="K101" s="4">
        <f t="shared" si="28"/>
      </c>
      <c r="L101" s="4">
        <f t="shared" si="37"/>
      </c>
      <c r="N101" s="5">
        <f t="shared" si="38"/>
      </c>
      <c r="O101" s="4">
        <f t="shared" si="29"/>
      </c>
      <c r="P101" s="5">
        <f t="shared" si="39"/>
      </c>
      <c r="Q101">
        <f t="shared" si="30"/>
      </c>
      <c r="R101" s="4">
        <f t="shared" si="40"/>
      </c>
      <c r="T101" s="5">
        <f t="shared" si="41"/>
      </c>
      <c r="U101" s="4">
        <f t="shared" si="31"/>
      </c>
      <c r="V101" s="5">
        <f t="shared" si="42"/>
      </c>
      <c r="W101">
        <f t="shared" si="32"/>
      </c>
      <c r="X101" s="4">
        <f t="shared" si="43"/>
      </c>
    </row>
    <row r="102" spans="1:24" ht="12.75">
      <c r="A102">
        <f t="shared" si="44"/>
        <v>984</v>
      </c>
      <c r="B102" s="4">
        <f t="shared" si="33"/>
        <v>5.220282133414167</v>
      </c>
      <c r="C102" s="4">
        <f t="shared" si="45"/>
        <v>12.5</v>
      </c>
      <c r="E102" s="4">
        <f t="shared" si="34"/>
        <v>0</v>
      </c>
      <c r="F102" s="4">
        <f t="shared" si="46"/>
        <v>1</v>
      </c>
      <c r="H102" s="5">
        <f t="shared" si="35"/>
      </c>
      <c r="I102" s="4">
        <f t="shared" si="27"/>
      </c>
      <c r="J102" s="5">
        <f t="shared" si="36"/>
      </c>
      <c r="K102" s="4">
        <f t="shared" si="28"/>
      </c>
      <c r="L102" s="4">
        <f t="shared" si="37"/>
      </c>
      <c r="N102" s="5">
        <f t="shared" si="38"/>
      </c>
      <c r="O102" s="4">
        <f t="shared" si="29"/>
      </c>
      <c r="P102" s="5">
        <f t="shared" si="39"/>
      </c>
      <c r="Q102">
        <f t="shared" si="30"/>
      </c>
      <c r="R102" s="4">
        <f t="shared" si="40"/>
      </c>
      <c r="T102" s="5">
        <f t="shared" si="41"/>
      </c>
      <c r="U102" s="4">
        <f t="shared" si="31"/>
      </c>
      <c r="V102" s="5">
        <f t="shared" si="42"/>
      </c>
      <c r="W102">
        <f t="shared" si="32"/>
      </c>
      <c r="X102" s="4">
        <f t="shared" si="43"/>
      </c>
    </row>
    <row r="103" spans="1:24" ht="12.75">
      <c r="A103">
        <f t="shared" si="44"/>
        <v>996</v>
      </c>
      <c r="B103" s="4">
        <f t="shared" si="33"/>
        <v>5.283944110650925</v>
      </c>
      <c r="C103" s="4">
        <f t="shared" si="45"/>
        <v>12.5</v>
      </c>
      <c r="E103" s="4">
        <f t="shared" si="34"/>
        <v>0</v>
      </c>
      <c r="F103" s="4">
        <f t="shared" si="46"/>
        <v>1</v>
      </c>
      <c r="H103" s="5">
        <f t="shared" si="35"/>
      </c>
      <c r="I103" s="4">
        <f t="shared" si="27"/>
      </c>
      <c r="J103" s="5">
        <f t="shared" si="36"/>
      </c>
      <c r="K103" s="4">
        <f t="shared" si="28"/>
      </c>
      <c r="L103" s="4">
        <f t="shared" si="37"/>
      </c>
      <c r="N103" s="5">
        <f t="shared" si="38"/>
      </c>
      <c r="O103" s="4">
        <f t="shared" si="29"/>
      </c>
      <c r="P103" s="5">
        <f t="shared" si="39"/>
      </c>
      <c r="Q103">
        <f t="shared" si="30"/>
      </c>
      <c r="R103" s="4">
        <f t="shared" si="40"/>
      </c>
      <c r="T103" s="5">
        <f t="shared" si="41"/>
      </c>
      <c r="U103" s="4">
        <f t="shared" si="31"/>
      </c>
      <c r="V103" s="5">
        <f t="shared" si="42"/>
      </c>
      <c r="W103">
        <f t="shared" si="32"/>
      </c>
      <c r="X103" s="4">
        <f t="shared" si="43"/>
      </c>
    </row>
    <row r="104" spans="1:24" ht="12.75">
      <c r="A104">
        <f t="shared" si="44"/>
        <v>1008</v>
      </c>
      <c r="B104" s="4">
        <f t="shared" si="33"/>
        <v>5.347606087887683</v>
      </c>
      <c r="C104" s="4">
        <f t="shared" si="45"/>
        <v>12.5</v>
      </c>
      <c r="E104" s="4">
        <f t="shared" si="34"/>
        <v>0</v>
      </c>
      <c r="F104" s="4">
        <f t="shared" si="46"/>
        <v>1</v>
      </c>
      <c r="H104" s="5">
        <f t="shared" si="35"/>
      </c>
      <c r="I104" s="4">
        <f t="shared" si="27"/>
      </c>
      <c r="J104" s="5">
        <f t="shared" si="36"/>
      </c>
      <c r="K104" s="4">
        <f t="shared" si="28"/>
      </c>
      <c r="L104" s="4">
        <f t="shared" si="37"/>
      </c>
      <c r="N104" s="5">
        <f t="shared" si="38"/>
      </c>
      <c r="O104" s="4">
        <f t="shared" si="29"/>
      </c>
      <c r="P104" s="5">
        <f t="shared" si="39"/>
      </c>
      <c r="Q104">
        <f t="shared" si="30"/>
      </c>
      <c r="R104" s="4">
        <f t="shared" si="40"/>
      </c>
      <c r="T104" s="5">
        <f t="shared" si="41"/>
      </c>
      <c r="U104" s="4">
        <f t="shared" si="31"/>
      </c>
      <c r="V104" s="5">
        <f t="shared" si="42"/>
      </c>
      <c r="W104">
        <f t="shared" si="32"/>
      </c>
      <c r="X104" s="4">
        <f t="shared" si="43"/>
      </c>
    </row>
    <row r="105" spans="1:24" ht="12.75">
      <c r="A105">
        <f t="shared" si="44"/>
        <v>1020</v>
      </c>
      <c r="B105" s="4">
        <f t="shared" si="33"/>
        <v>5.411268065124442</v>
      </c>
      <c r="C105" s="4">
        <f t="shared" si="45"/>
        <v>12.5</v>
      </c>
      <c r="E105" s="4">
        <f t="shared" si="34"/>
        <v>0</v>
      </c>
      <c r="F105" s="4">
        <f t="shared" si="46"/>
        <v>1</v>
      </c>
      <c r="H105" s="5">
        <f t="shared" si="35"/>
      </c>
      <c r="I105" s="4">
        <f t="shared" si="27"/>
      </c>
      <c r="J105" s="5">
        <f t="shared" si="36"/>
      </c>
      <c r="K105" s="4">
        <f t="shared" si="28"/>
      </c>
      <c r="L105" s="4">
        <f t="shared" si="37"/>
      </c>
      <c r="N105" s="5">
        <f t="shared" si="38"/>
      </c>
      <c r="O105" s="4">
        <f t="shared" si="29"/>
      </c>
      <c r="P105" s="5">
        <f t="shared" si="39"/>
      </c>
      <c r="Q105">
        <f t="shared" si="30"/>
      </c>
      <c r="R105" s="4">
        <f t="shared" si="40"/>
      </c>
      <c r="T105" s="5">
        <f t="shared" si="41"/>
      </c>
      <c r="U105" s="4">
        <f t="shared" si="31"/>
      </c>
      <c r="V105" s="5">
        <f t="shared" si="42"/>
      </c>
      <c r="W105">
        <f t="shared" si="32"/>
      </c>
      <c r="X105" s="4">
        <f t="shared" si="43"/>
      </c>
    </row>
    <row r="106" spans="1:24" ht="12.75">
      <c r="A106">
        <f t="shared" si="44"/>
        <v>1032</v>
      </c>
      <c r="B106" s="4">
        <f t="shared" si="33"/>
        <v>5.4749300423611995</v>
      </c>
      <c r="C106" s="4">
        <f t="shared" si="45"/>
        <v>12.5</v>
      </c>
      <c r="E106" s="4">
        <f t="shared" si="34"/>
        <v>0</v>
      </c>
      <c r="F106" s="4">
        <f t="shared" si="46"/>
        <v>1</v>
      </c>
      <c r="H106" s="5">
        <f t="shared" si="35"/>
      </c>
      <c r="I106" s="4">
        <f t="shared" si="27"/>
      </c>
      <c r="J106" s="5">
        <f t="shared" si="36"/>
      </c>
      <c r="K106" s="4">
        <f t="shared" si="28"/>
      </c>
      <c r="L106" s="4">
        <f t="shared" si="37"/>
      </c>
      <c r="N106" s="5">
        <f t="shared" si="38"/>
      </c>
      <c r="O106" s="4">
        <f t="shared" si="29"/>
      </c>
      <c r="P106" s="5">
        <f t="shared" si="39"/>
      </c>
      <c r="Q106">
        <f t="shared" si="30"/>
      </c>
      <c r="R106" s="4">
        <f t="shared" si="40"/>
      </c>
      <c r="T106" s="5">
        <f t="shared" si="41"/>
      </c>
      <c r="U106" s="4">
        <f t="shared" si="31"/>
      </c>
      <c r="V106" s="5">
        <f t="shared" si="42"/>
      </c>
      <c r="W106">
        <f t="shared" si="32"/>
      </c>
      <c r="X106" s="4">
        <f t="shared" si="43"/>
      </c>
    </row>
    <row r="107" spans="1:24" ht="12.75">
      <c r="A107">
        <f t="shared" si="44"/>
        <v>1044</v>
      </c>
      <c r="B107" s="4">
        <f t="shared" si="33"/>
        <v>5.538592019597957</v>
      </c>
      <c r="C107" s="4">
        <f t="shared" si="45"/>
        <v>12.5</v>
      </c>
      <c r="E107" s="4">
        <f t="shared" si="34"/>
        <v>0</v>
      </c>
      <c r="F107" s="4">
        <f t="shared" si="46"/>
        <v>1</v>
      </c>
      <c r="H107" s="5">
        <f t="shared" si="35"/>
      </c>
      <c r="I107" s="4">
        <f t="shared" si="27"/>
      </c>
      <c r="J107" s="5">
        <f t="shared" si="36"/>
      </c>
      <c r="K107" s="4">
        <f t="shared" si="28"/>
      </c>
      <c r="L107" s="4">
        <f t="shared" si="37"/>
      </c>
      <c r="N107" s="5">
        <f t="shared" si="38"/>
      </c>
      <c r="O107" s="4">
        <f t="shared" si="29"/>
      </c>
      <c r="P107" s="5">
        <f t="shared" si="39"/>
      </c>
      <c r="Q107">
        <f t="shared" si="30"/>
      </c>
      <c r="R107" s="4">
        <f t="shared" si="40"/>
      </c>
      <c r="T107" s="5">
        <f t="shared" si="41"/>
      </c>
      <c r="U107" s="4">
        <f t="shared" si="31"/>
      </c>
      <c r="V107" s="5">
        <f t="shared" si="42"/>
      </c>
      <c r="W107">
        <f t="shared" si="32"/>
      </c>
      <c r="X107" s="4">
        <f t="shared" si="43"/>
      </c>
    </row>
    <row r="108" spans="1:24" ht="12.75">
      <c r="A108">
        <f t="shared" si="44"/>
        <v>1056</v>
      </c>
      <c r="B108" s="4">
        <f t="shared" si="33"/>
        <v>5.602253996834715</v>
      </c>
      <c r="C108" s="4">
        <f t="shared" si="45"/>
        <v>12.5</v>
      </c>
      <c r="E108" s="4">
        <f t="shared" si="34"/>
        <v>0</v>
      </c>
      <c r="F108" s="4">
        <f t="shared" si="46"/>
        <v>1</v>
      </c>
      <c r="H108" s="5">
        <f t="shared" si="35"/>
      </c>
      <c r="I108" s="4">
        <f t="shared" si="27"/>
      </c>
      <c r="J108" s="5">
        <f t="shared" si="36"/>
      </c>
      <c r="K108" s="4">
        <f t="shared" si="28"/>
      </c>
      <c r="L108" s="4">
        <f t="shared" si="37"/>
      </c>
      <c r="N108" s="5">
        <f t="shared" si="38"/>
      </c>
      <c r="O108" s="4">
        <f t="shared" si="29"/>
      </c>
      <c r="P108" s="5">
        <f t="shared" si="39"/>
      </c>
      <c r="Q108">
        <f t="shared" si="30"/>
      </c>
      <c r="R108" s="4">
        <f t="shared" si="40"/>
      </c>
      <c r="T108" s="5">
        <f t="shared" si="41"/>
      </c>
      <c r="U108" s="4">
        <f t="shared" si="31"/>
      </c>
      <c r="V108" s="5">
        <f t="shared" si="42"/>
      </c>
      <c r="W108">
        <f t="shared" si="32"/>
      </c>
      <c r="X108" s="4">
        <f t="shared" si="43"/>
      </c>
    </row>
    <row r="109" spans="1:24" ht="12.75">
      <c r="A109">
        <f t="shared" si="44"/>
        <v>1068</v>
      </c>
      <c r="B109" s="4">
        <f t="shared" si="33"/>
        <v>5.665915974071474</v>
      </c>
      <c r="C109" s="4">
        <f t="shared" si="45"/>
        <v>12.5</v>
      </c>
      <c r="E109" s="4">
        <f t="shared" si="34"/>
        <v>0</v>
      </c>
      <c r="F109" s="4">
        <f t="shared" si="46"/>
        <v>1</v>
      </c>
      <c r="H109" s="5">
        <f t="shared" si="35"/>
      </c>
      <c r="I109" s="4">
        <f t="shared" si="27"/>
      </c>
      <c r="J109" s="5">
        <f t="shared" si="36"/>
      </c>
      <c r="K109" s="4">
        <f t="shared" si="28"/>
      </c>
      <c r="L109" s="4">
        <f t="shared" si="37"/>
      </c>
      <c r="N109" s="5">
        <f t="shared" si="38"/>
      </c>
      <c r="O109" s="4">
        <f t="shared" si="29"/>
      </c>
      <c r="P109" s="5">
        <f t="shared" si="39"/>
      </c>
      <c r="Q109">
        <f t="shared" si="30"/>
      </c>
      <c r="R109" s="4">
        <f t="shared" si="40"/>
      </c>
      <c r="T109" s="5">
        <f t="shared" si="41"/>
      </c>
      <c r="U109" s="4">
        <f t="shared" si="31"/>
      </c>
      <c r="V109" s="5">
        <f t="shared" si="42"/>
      </c>
      <c r="W109">
        <f t="shared" si="32"/>
      </c>
      <c r="X109" s="4">
        <f t="shared" si="43"/>
      </c>
    </row>
    <row r="110" spans="1:24" ht="12.75">
      <c r="A110">
        <f t="shared" si="44"/>
        <v>1080</v>
      </c>
      <c r="B110" s="4">
        <f t="shared" si="33"/>
        <v>5.729577951308232</v>
      </c>
      <c r="C110" s="4">
        <f t="shared" si="45"/>
        <v>12.5</v>
      </c>
      <c r="E110" s="4">
        <f t="shared" si="34"/>
        <v>0</v>
      </c>
      <c r="F110" s="4">
        <f t="shared" si="46"/>
        <v>1</v>
      </c>
      <c r="H110" s="5">
        <f t="shared" si="35"/>
      </c>
      <c r="I110" s="4">
        <f t="shared" si="27"/>
      </c>
      <c r="J110" s="5">
        <f t="shared" si="36"/>
      </c>
      <c r="K110" s="4">
        <f t="shared" si="28"/>
      </c>
      <c r="L110" s="4">
        <f t="shared" si="37"/>
      </c>
      <c r="N110" s="5">
        <f t="shared" si="38"/>
      </c>
      <c r="O110" s="4">
        <f t="shared" si="29"/>
      </c>
      <c r="P110" s="5">
        <f t="shared" si="39"/>
      </c>
      <c r="Q110">
        <f t="shared" si="30"/>
      </c>
      <c r="R110" s="4">
        <f t="shared" si="40"/>
      </c>
      <c r="T110" s="5">
        <f t="shared" si="41"/>
      </c>
      <c r="U110" s="4">
        <f t="shared" si="31"/>
      </c>
      <c r="V110" s="5">
        <f t="shared" si="42"/>
      </c>
      <c r="W110">
        <f t="shared" si="32"/>
      </c>
      <c r="X110" s="4">
        <f t="shared" si="43"/>
      </c>
    </row>
    <row r="111" spans="1:24" ht="12.75">
      <c r="A111">
        <f t="shared" si="44"/>
        <v>1092</v>
      </c>
      <c r="B111" s="4">
        <f t="shared" si="33"/>
        <v>5.79323992854499</v>
      </c>
      <c r="C111" s="4">
        <f t="shared" si="45"/>
        <v>12.5</v>
      </c>
      <c r="E111" s="4">
        <f t="shared" si="34"/>
        <v>0</v>
      </c>
      <c r="F111" s="4">
        <f t="shared" si="46"/>
        <v>1</v>
      </c>
      <c r="H111" s="5">
        <f t="shared" si="35"/>
      </c>
      <c r="I111" s="4">
        <f t="shared" si="27"/>
      </c>
      <c r="J111" s="5">
        <f t="shared" si="36"/>
      </c>
      <c r="K111" s="4">
        <f t="shared" si="28"/>
      </c>
      <c r="L111" s="4">
        <f t="shared" si="37"/>
      </c>
      <c r="N111" s="5">
        <f t="shared" si="38"/>
      </c>
      <c r="O111" s="4">
        <f t="shared" si="29"/>
      </c>
      <c r="P111" s="5">
        <f t="shared" si="39"/>
      </c>
      <c r="Q111">
        <f t="shared" si="30"/>
      </c>
      <c r="R111" s="4">
        <f t="shared" si="40"/>
      </c>
      <c r="T111" s="5">
        <f t="shared" si="41"/>
      </c>
      <c r="U111" s="4">
        <f t="shared" si="31"/>
      </c>
      <c r="V111" s="5">
        <f t="shared" si="42"/>
      </c>
      <c r="W111">
        <f t="shared" si="32"/>
      </c>
      <c r="X111" s="4">
        <f t="shared" si="43"/>
      </c>
    </row>
    <row r="112" spans="1:24" ht="12.75">
      <c r="A112">
        <f t="shared" si="44"/>
        <v>1104</v>
      </c>
      <c r="B112" s="4">
        <f t="shared" si="33"/>
        <v>5.856901905781748</v>
      </c>
      <c r="C112" s="4">
        <f t="shared" si="45"/>
        <v>12.5</v>
      </c>
      <c r="E112" s="4">
        <f t="shared" si="34"/>
        <v>0</v>
      </c>
      <c r="F112" s="4">
        <f t="shared" si="46"/>
        <v>1</v>
      </c>
      <c r="H112" s="5">
        <f t="shared" si="35"/>
      </c>
      <c r="I112" s="4">
        <f t="shared" si="27"/>
      </c>
      <c r="J112" s="5">
        <f t="shared" si="36"/>
      </c>
      <c r="K112" s="4">
        <f t="shared" si="28"/>
      </c>
      <c r="L112" s="4">
        <f t="shared" si="37"/>
      </c>
      <c r="N112" s="5">
        <f t="shared" si="38"/>
      </c>
      <c r="O112" s="4">
        <f t="shared" si="29"/>
      </c>
      <c r="P112" s="5">
        <f t="shared" si="39"/>
      </c>
      <c r="Q112">
        <f t="shared" si="30"/>
      </c>
      <c r="R112" s="4">
        <f t="shared" si="40"/>
      </c>
      <c r="T112" s="5">
        <f t="shared" si="41"/>
      </c>
      <c r="U112" s="4">
        <f t="shared" si="31"/>
      </c>
      <c r="V112" s="5">
        <f t="shared" si="42"/>
      </c>
      <c r="W112">
        <f t="shared" si="32"/>
      </c>
      <c r="X112" s="4">
        <f t="shared" si="43"/>
      </c>
    </row>
    <row r="113" spans="1:24" ht="12.75">
      <c r="A113">
        <f t="shared" si="44"/>
        <v>1116</v>
      </c>
      <c r="B113" s="4">
        <f t="shared" si="33"/>
        <v>5.920563883018506</v>
      </c>
      <c r="C113" s="4">
        <f t="shared" si="45"/>
        <v>12.5</v>
      </c>
      <c r="E113" s="4">
        <f t="shared" si="34"/>
        <v>0</v>
      </c>
      <c r="F113" s="4">
        <f t="shared" si="46"/>
        <v>1</v>
      </c>
      <c r="H113" s="5">
        <f t="shared" si="35"/>
      </c>
      <c r="I113" s="4">
        <f t="shared" si="27"/>
      </c>
      <c r="J113" s="5">
        <f t="shared" si="36"/>
      </c>
      <c r="K113" s="4">
        <f t="shared" si="28"/>
      </c>
      <c r="L113" s="4">
        <f t="shared" si="37"/>
      </c>
      <c r="N113" s="5">
        <f t="shared" si="38"/>
      </c>
      <c r="O113" s="4">
        <f t="shared" si="29"/>
      </c>
      <c r="P113" s="5">
        <f t="shared" si="39"/>
      </c>
      <c r="Q113">
        <f t="shared" si="30"/>
      </c>
      <c r="R113" s="4">
        <f t="shared" si="40"/>
      </c>
      <c r="T113" s="5">
        <f t="shared" si="41"/>
      </c>
      <c r="U113" s="4">
        <f t="shared" si="31"/>
      </c>
      <c r="V113" s="5">
        <f t="shared" si="42"/>
      </c>
      <c r="W113">
        <f t="shared" si="32"/>
      </c>
      <c r="X113" s="4">
        <f t="shared" si="43"/>
      </c>
    </row>
    <row r="114" spans="1:24" ht="12.75">
      <c r="A114">
        <f t="shared" si="44"/>
        <v>1128</v>
      </c>
      <c r="B114" s="4">
        <f t="shared" si="33"/>
        <v>5.984225860255265</v>
      </c>
      <c r="C114" s="4">
        <f t="shared" si="45"/>
        <v>12.5</v>
      </c>
      <c r="E114" s="4">
        <f t="shared" si="34"/>
        <v>0</v>
      </c>
      <c r="F114" s="4">
        <f t="shared" si="46"/>
        <v>1</v>
      </c>
      <c r="H114" s="5">
        <f t="shared" si="35"/>
      </c>
      <c r="I114" s="4">
        <f t="shared" si="27"/>
      </c>
      <c r="J114" s="5">
        <f t="shared" si="36"/>
      </c>
      <c r="K114" s="4">
        <f t="shared" si="28"/>
      </c>
      <c r="L114" s="4">
        <f t="shared" si="37"/>
      </c>
      <c r="N114" s="5">
        <f t="shared" si="38"/>
      </c>
      <c r="O114" s="4">
        <f t="shared" si="29"/>
      </c>
      <c r="P114" s="5">
        <f t="shared" si="39"/>
      </c>
      <c r="Q114">
        <f t="shared" si="30"/>
      </c>
      <c r="R114" s="4">
        <f t="shared" si="40"/>
      </c>
      <c r="T114" s="5">
        <f t="shared" si="41"/>
      </c>
      <c r="U114" s="4">
        <f t="shared" si="31"/>
      </c>
      <c r="V114" s="5">
        <f t="shared" si="42"/>
      </c>
      <c r="W114">
        <f t="shared" si="32"/>
      </c>
      <c r="X114" s="4">
        <f t="shared" si="43"/>
      </c>
    </row>
    <row r="115" spans="1:24" ht="12.75">
      <c r="A115">
        <f t="shared" si="44"/>
        <v>1140</v>
      </c>
      <c r="B115" s="4">
        <f t="shared" si="33"/>
        <v>6.047887837492023</v>
      </c>
      <c r="C115" s="4">
        <f t="shared" si="45"/>
        <v>12.5</v>
      </c>
      <c r="E115" s="4">
        <f t="shared" si="34"/>
        <v>0</v>
      </c>
      <c r="F115" s="4">
        <f t="shared" si="46"/>
        <v>1</v>
      </c>
      <c r="H115" s="5">
        <f t="shared" si="35"/>
      </c>
      <c r="I115" s="4">
        <f t="shared" si="27"/>
      </c>
      <c r="J115" s="5">
        <f t="shared" si="36"/>
      </c>
      <c r="K115" s="4">
        <f t="shared" si="28"/>
      </c>
      <c r="L115" s="4">
        <f t="shared" si="37"/>
      </c>
      <c r="N115" s="5">
        <f t="shared" si="38"/>
      </c>
      <c r="O115" s="4">
        <f t="shared" si="29"/>
      </c>
      <c r="P115" s="5">
        <f t="shared" si="39"/>
      </c>
      <c r="Q115">
        <f t="shared" si="30"/>
      </c>
      <c r="R115" s="4">
        <f t="shared" si="40"/>
      </c>
      <c r="T115" s="5">
        <f t="shared" si="41"/>
      </c>
      <c r="U115" s="4">
        <f t="shared" si="31"/>
      </c>
      <c r="V115" s="5">
        <f t="shared" si="42"/>
      </c>
      <c r="W115">
        <f t="shared" si="32"/>
      </c>
      <c r="X115" s="4">
        <f t="shared" si="43"/>
      </c>
    </row>
    <row r="116" spans="1:24" ht="12.75">
      <c r="A116">
        <f t="shared" si="44"/>
        <v>1152</v>
      </c>
      <c r="B116" s="4">
        <f t="shared" si="33"/>
        <v>6.111549814728781</v>
      </c>
      <c r="C116" s="4">
        <f t="shared" si="45"/>
        <v>12.5</v>
      </c>
      <c r="E116" s="4">
        <f t="shared" si="34"/>
        <v>0</v>
      </c>
      <c r="F116" s="4">
        <f t="shared" si="46"/>
        <v>1</v>
      </c>
      <c r="H116" s="5">
        <f t="shared" si="35"/>
      </c>
      <c r="I116" s="4">
        <f aca="true" t="shared" si="47" ref="I116:I147">IF(OR($I$7="",H116="",$I$7="inf",B116=0),"",1-SIGN(H116)*(1-_XLL.GAUSSFKOMPL(MIN(ABS(H116),27))))</f>
      </c>
      <c r="J116" s="5">
        <f t="shared" si="36"/>
      </c>
      <c r="K116" s="4">
        <f aca="true" t="shared" si="48" ref="K116:K147">IF(OR($I$7="",J116="",$I$7="inf",B116=0),"",1-SIGN(J116)*(1-_XLL.GAUSSFKOMPL(MIN(ABS(J116),27))))</f>
      </c>
      <c r="L116" s="4">
        <f t="shared" si="37"/>
      </c>
      <c r="N116" s="5">
        <f t="shared" si="38"/>
      </c>
      <c r="O116" s="4">
        <f aca="true" t="shared" si="49" ref="O116:O147">IF(OR($I$7="",$I$10="",N116="",$I$7="inf",$I$10=0,B116=0),"",1-SIGN(N116)*(1-_XLL.GAUSSFKOMPL(MIN(ABS(N116),27))))</f>
      </c>
      <c r="P116" s="5">
        <f t="shared" si="39"/>
      </c>
      <c r="Q116">
        <f aca="true" t="shared" si="50" ref="Q116:Q147">IF(OR($I$7="",$I$10="",N116="",$I$7="inf",$I$10=0,B116=0),"",_XLL.GAUSSFKOMPL(MIN(P116,27)))</f>
      </c>
      <c r="R116" s="4">
        <f t="shared" si="40"/>
      </c>
      <c r="T116" s="5">
        <f t="shared" si="41"/>
      </c>
      <c r="U116" s="4">
        <f aca="true" t="shared" si="51" ref="U116:U147">IF(OR($I$7="",$I$10="",T116="",$I$7="inf",$I$10=0,$I$10="inf",B116=0),"",IF(B116&gt;$I$10,1-SIGN(T116)*(1-_XLL.GAUSSFKOMPL(MIN(ABS(T116),27))),""))</f>
      </c>
      <c r="V116" s="5">
        <f t="shared" si="42"/>
      </c>
      <c r="W116">
        <f aca="true" t="shared" si="52" ref="W116:W147">IF(OR($I$7="",$I$10="",V116="",$I$7="inf",$I$7="inf",$I$10=0,$I$10="inf",B116=0),"",IF(B116&gt;$I$10,_XLL.GAUSSFKOMPL(MIN(V116,27)),""))</f>
      </c>
      <c r="X116" s="4">
        <f t="shared" si="43"/>
      </c>
    </row>
    <row r="117" spans="1:24" ht="12.75">
      <c r="A117">
        <f t="shared" si="44"/>
        <v>1164</v>
      </c>
      <c r="B117" s="4">
        <f t="shared" si="33"/>
        <v>6.1752117919655385</v>
      </c>
      <c r="C117" s="4">
        <f t="shared" si="45"/>
        <v>12.5</v>
      </c>
      <c r="E117" s="4">
        <f t="shared" si="34"/>
        <v>0</v>
      </c>
      <c r="F117" s="4">
        <f t="shared" si="46"/>
        <v>1</v>
      </c>
      <c r="H117" s="5">
        <f t="shared" si="35"/>
      </c>
      <c r="I117" s="4">
        <f t="shared" si="47"/>
      </c>
      <c r="J117" s="5">
        <f t="shared" si="36"/>
      </c>
      <c r="K117" s="4">
        <f t="shared" si="48"/>
      </c>
      <c r="L117" s="4">
        <f t="shared" si="37"/>
      </c>
      <c r="N117" s="5">
        <f t="shared" si="38"/>
      </c>
      <c r="O117" s="4">
        <f t="shared" si="49"/>
      </c>
      <c r="P117" s="5">
        <f t="shared" si="39"/>
      </c>
      <c r="Q117">
        <f t="shared" si="50"/>
      </c>
      <c r="R117" s="4">
        <f t="shared" si="40"/>
      </c>
      <c r="T117" s="5">
        <f t="shared" si="41"/>
      </c>
      <c r="U117" s="4">
        <f t="shared" si="51"/>
      </c>
      <c r="V117" s="5">
        <f t="shared" si="42"/>
      </c>
      <c r="W117">
        <f t="shared" si="52"/>
      </c>
      <c r="X117" s="4">
        <f t="shared" si="43"/>
      </c>
    </row>
    <row r="118" spans="1:24" ht="12.75">
      <c r="A118">
        <f t="shared" si="44"/>
        <v>1176</v>
      </c>
      <c r="B118" s="4">
        <f t="shared" si="33"/>
        <v>6.238873769202297</v>
      </c>
      <c r="C118" s="4">
        <f t="shared" si="45"/>
        <v>12.5</v>
      </c>
      <c r="E118" s="4">
        <f t="shared" si="34"/>
        <v>0</v>
      </c>
      <c r="F118" s="4">
        <f t="shared" si="46"/>
        <v>1</v>
      </c>
      <c r="H118" s="5">
        <f t="shared" si="35"/>
      </c>
      <c r="I118" s="4">
        <f t="shared" si="47"/>
      </c>
      <c r="J118" s="5">
        <f t="shared" si="36"/>
      </c>
      <c r="K118" s="4">
        <f t="shared" si="48"/>
      </c>
      <c r="L118" s="4">
        <f t="shared" si="37"/>
      </c>
      <c r="N118" s="5">
        <f t="shared" si="38"/>
      </c>
      <c r="O118" s="4">
        <f t="shared" si="49"/>
      </c>
      <c r="P118" s="5">
        <f t="shared" si="39"/>
      </c>
      <c r="Q118">
        <f t="shared" si="50"/>
      </c>
      <c r="R118" s="4">
        <f t="shared" si="40"/>
      </c>
      <c r="T118" s="5">
        <f t="shared" si="41"/>
      </c>
      <c r="U118" s="4">
        <f t="shared" si="51"/>
      </c>
      <c r="V118" s="5">
        <f t="shared" si="42"/>
      </c>
      <c r="W118">
        <f t="shared" si="52"/>
      </c>
      <c r="X118" s="4">
        <f t="shared" si="43"/>
      </c>
    </row>
    <row r="119" spans="1:24" ht="12.75">
      <c r="A119">
        <f t="shared" si="44"/>
        <v>1188</v>
      </c>
      <c r="B119" s="4">
        <f t="shared" si="33"/>
        <v>6.302535746439055</v>
      </c>
      <c r="C119" s="4">
        <f t="shared" si="45"/>
        <v>12.5</v>
      </c>
      <c r="E119" s="4">
        <f t="shared" si="34"/>
        <v>0</v>
      </c>
      <c r="F119" s="4">
        <f t="shared" si="46"/>
        <v>1</v>
      </c>
      <c r="H119" s="5">
        <f t="shared" si="35"/>
      </c>
      <c r="I119" s="4">
        <f t="shared" si="47"/>
      </c>
      <c r="J119" s="5">
        <f t="shared" si="36"/>
      </c>
      <c r="K119" s="4">
        <f t="shared" si="48"/>
      </c>
      <c r="L119" s="4">
        <f t="shared" si="37"/>
      </c>
      <c r="N119" s="5">
        <f t="shared" si="38"/>
      </c>
      <c r="O119" s="4">
        <f t="shared" si="49"/>
      </c>
      <c r="P119" s="5">
        <f t="shared" si="39"/>
      </c>
      <c r="Q119">
        <f t="shared" si="50"/>
      </c>
      <c r="R119" s="4">
        <f t="shared" si="40"/>
      </c>
      <c r="T119" s="5">
        <f t="shared" si="41"/>
      </c>
      <c r="U119" s="4">
        <f t="shared" si="51"/>
      </c>
      <c r="V119" s="5">
        <f t="shared" si="42"/>
      </c>
      <c r="W119">
        <f t="shared" si="52"/>
      </c>
      <c r="X119" s="4">
        <f t="shared" si="43"/>
      </c>
    </row>
    <row r="120" spans="1:24" ht="12.75">
      <c r="A120">
        <f t="shared" si="44"/>
        <v>1200</v>
      </c>
      <c r="B120" s="4">
        <f t="shared" si="33"/>
        <v>6.366197723675813</v>
      </c>
      <c r="C120" s="4">
        <f t="shared" si="45"/>
        <v>0</v>
      </c>
      <c r="E120" s="4">
        <f t="shared" si="34"/>
        <v>0</v>
      </c>
      <c r="F120" s="4">
        <f t="shared" si="46"/>
        <v>0</v>
      </c>
      <c r="H120" s="5">
        <f t="shared" si="35"/>
      </c>
      <c r="I120" s="4">
        <f t="shared" si="47"/>
      </c>
      <c r="J120" s="5">
        <f t="shared" si="36"/>
      </c>
      <c r="K120" s="4">
        <f t="shared" si="48"/>
      </c>
      <c r="L120" s="4">
        <f t="shared" si="37"/>
      </c>
      <c r="N120" s="5">
        <f t="shared" si="38"/>
      </c>
      <c r="O120" s="4">
        <f t="shared" si="49"/>
      </c>
      <c r="P120" s="5">
        <f t="shared" si="39"/>
      </c>
      <c r="Q120">
        <f t="shared" si="50"/>
      </c>
      <c r="R120" s="4">
        <f t="shared" si="40"/>
      </c>
      <c r="T120" s="5">
        <f t="shared" si="41"/>
      </c>
      <c r="U120" s="4">
        <f t="shared" si="51"/>
      </c>
      <c r="V120" s="5">
        <f t="shared" si="42"/>
      </c>
      <c r="W120">
        <f t="shared" si="52"/>
      </c>
      <c r="X120" s="4">
        <f t="shared" si="43"/>
      </c>
    </row>
    <row r="121" spans="1:24" ht="12.75">
      <c r="A121">
        <f t="shared" si="44"/>
        <v>1212</v>
      </c>
      <c r="B121" s="4">
        <f t="shared" si="33"/>
        <v>6.429859700912571</v>
      </c>
      <c r="C121" s="4">
        <f t="shared" si="45"/>
        <v>0</v>
      </c>
      <c r="E121" s="4">
        <f t="shared" si="34"/>
        <v>0</v>
      </c>
      <c r="F121" s="4">
        <f t="shared" si="46"/>
        <v>0</v>
      </c>
      <c r="H121" s="5">
        <f t="shared" si="35"/>
      </c>
      <c r="I121" s="4">
        <f t="shared" si="47"/>
      </c>
      <c r="J121" s="5">
        <f t="shared" si="36"/>
      </c>
      <c r="K121" s="4">
        <f t="shared" si="48"/>
      </c>
      <c r="L121" s="4">
        <f t="shared" si="37"/>
      </c>
      <c r="N121" s="5">
        <f t="shared" si="38"/>
      </c>
      <c r="O121" s="4">
        <f t="shared" si="49"/>
      </c>
      <c r="P121" s="5">
        <f t="shared" si="39"/>
      </c>
      <c r="Q121">
        <f t="shared" si="50"/>
      </c>
      <c r="R121" s="4">
        <f t="shared" si="40"/>
      </c>
      <c r="T121" s="5">
        <f t="shared" si="41"/>
      </c>
      <c r="U121" s="4">
        <f t="shared" si="51"/>
      </c>
      <c r="V121" s="5">
        <f t="shared" si="42"/>
      </c>
      <c r="W121">
        <f t="shared" si="52"/>
      </c>
      <c r="X121" s="4">
        <f t="shared" si="43"/>
      </c>
    </row>
    <row r="122" spans="1:24" ht="12.75">
      <c r="A122">
        <f t="shared" si="44"/>
        <v>1224</v>
      </c>
      <c r="B122" s="4">
        <f t="shared" si="33"/>
        <v>6.49352167814933</v>
      </c>
      <c r="C122" s="4">
        <f t="shared" si="45"/>
        <v>0</v>
      </c>
      <c r="E122" s="4">
        <f t="shared" si="34"/>
        <v>0</v>
      </c>
      <c r="F122" s="4">
        <f t="shared" si="46"/>
        <v>0</v>
      </c>
      <c r="H122" s="5">
        <f t="shared" si="35"/>
      </c>
      <c r="I122" s="4">
        <f t="shared" si="47"/>
      </c>
      <c r="J122" s="5">
        <f t="shared" si="36"/>
      </c>
      <c r="K122" s="4">
        <f t="shared" si="48"/>
      </c>
      <c r="L122" s="4">
        <f t="shared" si="37"/>
      </c>
      <c r="N122" s="5">
        <f t="shared" si="38"/>
      </c>
      <c r="O122" s="4">
        <f t="shared" si="49"/>
      </c>
      <c r="P122" s="5">
        <f t="shared" si="39"/>
      </c>
      <c r="Q122">
        <f t="shared" si="50"/>
      </c>
      <c r="R122" s="4">
        <f t="shared" si="40"/>
      </c>
      <c r="T122" s="5">
        <f t="shared" si="41"/>
      </c>
      <c r="U122" s="4">
        <f t="shared" si="51"/>
      </c>
      <c r="V122" s="5">
        <f t="shared" si="42"/>
      </c>
      <c r="W122">
        <f t="shared" si="52"/>
      </c>
      <c r="X122" s="4">
        <f t="shared" si="43"/>
      </c>
    </row>
    <row r="123" spans="1:24" ht="12.75">
      <c r="A123">
        <f t="shared" si="44"/>
        <v>1236</v>
      </c>
      <c r="B123" s="4">
        <f t="shared" si="33"/>
        <v>6.557183655386088</v>
      </c>
      <c r="C123" s="4">
        <f t="shared" si="45"/>
        <v>0</v>
      </c>
      <c r="E123" s="4">
        <f t="shared" si="34"/>
        <v>0</v>
      </c>
      <c r="F123" s="4">
        <f t="shared" si="46"/>
        <v>0</v>
      </c>
      <c r="H123" s="5">
        <f t="shared" si="35"/>
      </c>
      <c r="I123" s="4">
        <f t="shared" si="47"/>
      </c>
      <c r="J123" s="5">
        <f t="shared" si="36"/>
      </c>
      <c r="K123" s="4">
        <f t="shared" si="48"/>
      </c>
      <c r="L123" s="4">
        <f t="shared" si="37"/>
      </c>
      <c r="N123" s="5">
        <f t="shared" si="38"/>
      </c>
      <c r="O123" s="4">
        <f t="shared" si="49"/>
      </c>
      <c r="P123" s="5">
        <f t="shared" si="39"/>
      </c>
      <c r="Q123">
        <f t="shared" si="50"/>
      </c>
      <c r="R123" s="4">
        <f t="shared" si="40"/>
      </c>
      <c r="T123" s="5">
        <f t="shared" si="41"/>
      </c>
      <c r="U123" s="4">
        <f t="shared" si="51"/>
      </c>
      <c r="V123" s="5">
        <f t="shared" si="42"/>
      </c>
      <c r="W123">
        <f t="shared" si="52"/>
      </c>
      <c r="X123" s="4">
        <f t="shared" si="43"/>
      </c>
    </row>
    <row r="124" spans="1:24" ht="12.75">
      <c r="A124">
        <f t="shared" si="44"/>
        <v>1248</v>
      </c>
      <c r="B124" s="4">
        <f t="shared" si="33"/>
        <v>6.620845632622846</v>
      </c>
      <c r="C124" s="4">
        <f t="shared" si="45"/>
        <v>0</v>
      </c>
      <c r="E124" s="4">
        <f t="shared" si="34"/>
        <v>0</v>
      </c>
      <c r="F124" s="4">
        <f t="shared" si="46"/>
        <v>0</v>
      </c>
      <c r="H124" s="5">
        <f t="shared" si="35"/>
      </c>
      <c r="I124" s="4">
        <f t="shared" si="47"/>
      </c>
      <c r="J124" s="5">
        <f t="shared" si="36"/>
      </c>
      <c r="K124" s="4">
        <f t="shared" si="48"/>
      </c>
      <c r="L124" s="4">
        <f t="shared" si="37"/>
      </c>
      <c r="N124" s="5">
        <f t="shared" si="38"/>
      </c>
      <c r="O124" s="4">
        <f t="shared" si="49"/>
      </c>
      <c r="P124" s="5">
        <f t="shared" si="39"/>
      </c>
      <c r="Q124">
        <f t="shared" si="50"/>
      </c>
      <c r="R124" s="4">
        <f t="shared" si="40"/>
      </c>
      <c r="T124" s="5">
        <f t="shared" si="41"/>
      </c>
      <c r="U124" s="4">
        <f t="shared" si="51"/>
      </c>
      <c r="V124" s="5">
        <f t="shared" si="42"/>
      </c>
      <c r="W124">
        <f t="shared" si="52"/>
      </c>
      <c r="X124" s="4">
        <f t="shared" si="43"/>
      </c>
    </row>
    <row r="125" spans="1:24" ht="12.75">
      <c r="A125">
        <f t="shared" si="44"/>
        <v>1260</v>
      </c>
      <c r="B125" s="4">
        <f t="shared" si="33"/>
        <v>6.684507609859604</v>
      </c>
      <c r="C125" s="4">
        <f t="shared" si="45"/>
        <v>0</v>
      </c>
      <c r="E125" s="4">
        <f t="shared" si="34"/>
        <v>0</v>
      </c>
      <c r="F125" s="4">
        <f t="shared" si="46"/>
        <v>0</v>
      </c>
      <c r="H125" s="5">
        <f t="shared" si="35"/>
      </c>
      <c r="I125" s="4">
        <f t="shared" si="47"/>
      </c>
      <c r="J125" s="5">
        <f t="shared" si="36"/>
      </c>
      <c r="K125" s="4">
        <f t="shared" si="48"/>
      </c>
      <c r="L125" s="4">
        <f t="shared" si="37"/>
      </c>
      <c r="N125" s="5">
        <f t="shared" si="38"/>
      </c>
      <c r="O125" s="4">
        <f t="shared" si="49"/>
      </c>
      <c r="P125" s="5">
        <f t="shared" si="39"/>
      </c>
      <c r="Q125">
        <f t="shared" si="50"/>
      </c>
      <c r="R125" s="4">
        <f t="shared" si="40"/>
      </c>
      <c r="T125" s="5">
        <f t="shared" si="41"/>
      </c>
      <c r="U125" s="4">
        <f t="shared" si="51"/>
      </c>
      <c r="V125" s="5">
        <f t="shared" si="42"/>
      </c>
      <c r="W125">
        <f t="shared" si="52"/>
      </c>
      <c r="X125" s="4">
        <f t="shared" si="43"/>
      </c>
    </row>
    <row r="126" spans="1:24" ht="12.75">
      <c r="A126">
        <f t="shared" si="44"/>
        <v>1272</v>
      </c>
      <c r="B126" s="4">
        <f t="shared" si="33"/>
        <v>6.748169587096362</v>
      </c>
      <c r="C126" s="4">
        <f t="shared" si="45"/>
        <v>0</v>
      </c>
      <c r="E126" s="4">
        <f t="shared" si="34"/>
        <v>0</v>
      </c>
      <c r="F126" s="4">
        <f t="shared" si="46"/>
        <v>0</v>
      </c>
      <c r="H126" s="5">
        <f t="shared" si="35"/>
      </c>
      <c r="I126" s="4">
        <f t="shared" si="47"/>
      </c>
      <c r="J126" s="5">
        <f t="shared" si="36"/>
      </c>
      <c r="K126" s="4">
        <f t="shared" si="48"/>
      </c>
      <c r="L126" s="4">
        <f t="shared" si="37"/>
      </c>
      <c r="N126" s="5">
        <f t="shared" si="38"/>
      </c>
      <c r="O126" s="4">
        <f t="shared" si="49"/>
      </c>
      <c r="P126" s="5">
        <f t="shared" si="39"/>
      </c>
      <c r="Q126">
        <f t="shared" si="50"/>
      </c>
      <c r="R126" s="4">
        <f t="shared" si="40"/>
      </c>
      <c r="T126" s="5">
        <f t="shared" si="41"/>
      </c>
      <c r="U126" s="4">
        <f t="shared" si="51"/>
      </c>
      <c r="V126" s="5">
        <f t="shared" si="42"/>
      </c>
      <c r="W126">
        <f t="shared" si="52"/>
      </c>
      <c r="X126" s="4">
        <f t="shared" si="43"/>
      </c>
    </row>
    <row r="127" spans="1:24" ht="12.75">
      <c r="A127">
        <f t="shared" si="44"/>
        <v>1284</v>
      </c>
      <c r="B127" s="4">
        <f t="shared" si="33"/>
        <v>6.81183156433312</v>
      </c>
      <c r="C127" s="4">
        <f t="shared" si="45"/>
        <v>0</v>
      </c>
      <c r="E127" s="4">
        <f t="shared" si="34"/>
        <v>0</v>
      </c>
      <c r="F127" s="4">
        <f t="shared" si="46"/>
        <v>0</v>
      </c>
      <c r="H127" s="5">
        <f t="shared" si="35"/>
      </c>
      <c r="I127" s="4">
        <f t="shared" si="47"/>
      </c>
      <c r="J127" s="5">
        <f t="shared" si="36"/>
      </c>
      <c r="K127" s="4">
        <f t="shared" si="48"/>
      </c>
      <c r="L127" s="4">
        <f t="shared" si="37"/>
      </c>
      <c r="N127" s="5">
        <f t="shared" si="38"/>
      </c>
      <c r="O127" s="4">
        <f t="shared" si="49"/>
      </c>
      <c r="P127" s="5">
        <f t="shared" si="39"/>
      </c>
      <c r="Q127">
        <f t="shared" si="50"/>
      </c>
      <c r="R127" s="4">
        <f t="shared" si="40"/>
      </c>
      <c r="T127" s="5">
        <f t="shared" si="41"/>
      </c>
      <c r="U127" s="4">
        <f t="shared" si="51"/>
      </c>
      <c r="V127" s="5">
        <f t="shared" si="42"/>
      </c>
      <c r="W127">
        <f t="shared" si="52"/>
      </c>
      <c r="X127" s="4">
        <f t="shared" si="43"/>
      </c>
    </row>
    <row r="128" spans="1:24" ht="12.75">
      <c r="A128">
        <f t="shared" si="44"/>
        <v>1296</v>
      </c>
      <c r="B128" s="4">
        <f t="shared" si="33"/>
        <v>6.875493541569878</v>
      </c>
      <c r="C128" s="4">
        <f t="shared" si="45"/>
        <v>0</v>
      </c>
      <c r="E128" s="4">
        <f t="shared" si="34"/>
        <v>0</v>
      </c>
      <c r="F128" s="4">
        <f t="shared" si="46"/>
        <v>0</v>
      </c>
      <c r="H128" s="5">
        <f t="shared" si="35"/>
      </c>
      <c r="I128" s="4">
        <f t="shared" si="47"/>
      </c>
      <c r="J128" s="5">
        <f t="shared" si="36"/>
      </c>
      <c r="K128" s="4">
        <f t="shared" si="48"/>
      </c>
      <c r="L128" s="4">
        <f t="shared" si="37"/>
      </c>
      <c r="N128" s="5">
        <f t="shared" si="38"/>
      </c>
      <c r="O128" s="4">
        <f t="shared" si="49"/>
      </c>
      <c r="P128" s="5">
        <f t="shared" si="39"/>
      </c>
      <c r="Q128">
        <f t="shared" si="50"/>
      </c>
      <c r="R128" s="4">
        <f t="shared" si="40"/>
      </c>
      <c r="T128" s="5">
        <f t="shared" si="41"/>
      </c>
      <c r="U128" s="4">
        <f t="shared" si="51"/>
      </c>
      <c r="V128" s="5">
        <f t="shared" si="42"/>
      </c>
      <c r="W128">
        <f t="shared" si="52"/>
      </c>
      <c r="X128" s="4">
        <f t="shared" si="43"/>
      </c>
    </row>
    <row r="129" spans="1:24" ht="12.75">
      <c r="A129">
        <f t="shared" si="44"/>
        <v>1308</v>
      </c>
      <c r="B129" s="4">
        <f t="shared" si="33"/>
        <v>6.939155518806636</v>
      </c>
      <c r="C129" s="4">
        <f t="shared" si="45"/>
        <v>0</v>
      </c>
      <c r="E129" s="4">
        <f t="shared" si="34"/>
        <v>0</v>
      </c>
      <c r="F129" s="4">
        <f t="shared" si="46"/>
        <v>0</v>
      </c>
      <c r="H129" s="5">
        <f t="shared" si="35"/>
      </c>
      <c r="I129" s="4">
        <f t="shared" si="47"/>
      </c>
      <c r="J129" s="5">
        <f t="shared" si="36"/>
      </c>
      <c r="K129" s="4">
        <f t="shared" si="48"/>
      </c>
      <c r="L129" s="4">
        <f t="shared" si="37"/>
      </c>
      <c r="N129" s="5">
        <f t="shared" si="38"/>
      </c>
      <c r="O129" s="4">
        <f t="shared" si="49"/>
      </c>
      <c r="P129" s="5">
        <f t="shared" si="39"/>
      </c>
      <c r="Q129">
        <f t="shared" si="50"/>
      </c>
      <c r="R129" s="4">
        <f t="shared" si="40"/>
      </c>
      <c r="T129" s="5">
        <f t="shared" si="41"/>
      </c>
      <c r="U129" s="4">
        <f t="shared" si="51"/>
      </c>
      <c r="V129" s="5">
        <f t="shared" si="42"/>
      </c>
      <c r="W129">
        <f t="shared" si="52"/>
      </c>
      <c r="X129" s="4">
        <f t="shared" si="43"/>
      </c>
    </row>
    <row r="130" spans="1:24" ht="12.75">
      <c r="A130">
        <f t="shared" si="44"/>
        <v>1320</v>
      </c>
      <c r="B130" s="4">
        <f t="shared" si="33"/>
        <v>7.002817496043394</v>
      </c>
      <c r="C130" s="4">
        <f t="shared" si="45"/>
        <v>0</v>
      </c>
      <c r="E130" s="4">
        <f t="shared" si="34"/>
        <v>0</v>
      </c>
      <c r="F130" s="4">
        <f t="shared" si="46"/>
        <v>0</v>
      </c>
      <c r="H130" s="5">
        <f t="shared" si="35"/>
      </c>
      <c r="I130" s="4">
        <f t="shared" si="47"/>
      </c>
      <c r="J130" s="5">
        <f t="shared" si="36"/>
      </c>
      <c r="K130" s="4">
        <f t="shared" si="48"/>
      </c>
      <c r="L130" s="4">
        <f t="shared" si="37"/>
      </c>
      <c r="N130" s="5">
        <f t="shared" si="38"/>
      </c>
      <c r="O130" s="4">
        <f t="shared" si="49"/>
      </c>
      <c r="P130" s="5">
        <f t="shared" si="39"/>
      </c>
      <c r="Q130">
        <f t="shared" si="50"/>
      </c>
      <c r="R130" s="4">
        <f t="shared" si="40"/>
      </c>
      <c r="T130" s="5">
        <f t="shared" si="41"/>
      </c>
      <c r="U130" s="4">
        <f t="shared" si="51"/>
      </c>
      <c r="V130" s="5">
        <f t="shared" si="42"/>
      </c>
      <c r="W130">
        <f t="shared" si="52"/>
      </c>
      <c r="X130" s="4">
        <f t="shared" si="43"/>
      </c>
    </row>
    <row r="131" spans="1:24" ht="12.75">
      <c r="A131">
        <f t="shared" si="44"/>
        <v>1332</v>
      </c>
      <c r="B131" s="4">
        <f t="shared" si="33"/>
        <v>7.066479473280153</v>
      </c>
      <c r="C131" s="4">
        <f t="shared" si="45"/>
        <v>0</v>
      </c>
      <c r="E131" s="4">
        <f t="shared" si="34"/>
        <v>0</v>
      </c>
      <c r="F131" s="4">
        <f t="shared" si="46"/>
        <v>0</v>
      </c>
      <c r="H131" s="5">
        <f t="shared" si="35"/>
      </c>
      <c r="I131" s="4">
        <f t="shared" si="47"/>
      </c>
      <c r="J131" s="5">
        <f t="shared" si="36"/>
      </c>
      <c r="K131" s="4">
        <f t="shared" si="48"/>
      </c>
      <c r="L131" s="4">
        <f t="shared" si="37"/>
      </c>
      <c r="N131" s="5">
        <f t="shared" si="38"/>
      </c>
      <c r="O131" s="4">
        <f t="shared" si="49"/>
      </c>
      <c r="P131" s="5">
        <f t="shared" si="39"/>
      </c>
      <c r="Q131">
        <f t="shared" si="50"/>
      </c>
      <c r="R131" s="4">
        <f t="shared" si="40"/>
      </c>
      <c r="T131" s="5">
        <f t="shared" si="41"/>
      </c>
      <c r="U131" s="4">
        <f t="shared" si="51"/>
      </c>
      <c r="V131" s="5">
        <f t="shared" si="42"/>
      </c>
      <c r="W131">
        <f t="shared" si="52"/>
      </c>
      <c r="X131" s="4">
        <f t="shared" si="43"/>
      </c>
    </row>
    <row r="132" spans="1:24" ht="12.75">
      <c r="A132">
        <f t="shared" si="44"/>
        <v>1344</v>
      </c>
      <c r="B132" s="4">
        <f t="shared" si="33"/>
        <v>7.130141450516911</v>
      </c>
      <c r="C132" s="4">
        <f t="shared" si="45"/>
        <v>0</v>
      </c>
      <c r="E132" s="4">
        <f t="shared" si="34"/>
        <v>0</v>
      </c>
      <c r="F132" s="4">
        <f t="shared" si="46"/>
        <v>0</v>
      </c>
      <c r="H132" s="5">
        <f t="shared" si="35"/>
      </c>
      <c r="I132" s="4">
        <f t="shared" si="47"/>
      </c>
      <c r="J132" s="5">
        <f t="shared" si="36"/>
      </c>
      <c r="K132" s="4">
        <f t="shared" si="48"/>
      </c>
      <c r="L132" s="4">
        <f t="shared" si="37"/>
      </c>
      <c r="N132" s="5">
        <f t="shared" si="38"/>
      </c>
      <c r="O132" s="4">
        <f t="shared" si="49"/>
      </c>
      <c r="P132" s="5">
        <f t="shared" si="39"/>
      </c>
      <c r="Q132">
        <f t="shared" si="50"/>
      </c>
      <c r="R132" s="4">
        <f t="shared" si="40"/>
      </c>
      <c r="T132" s="5">
        <f t="shared" si="41"/>
      </c>
      <c r="U132" s="4">
        <f t="shared" si="51"/>
      </c>
      <c r="V132" s="5">
        <f t="shared" si="42"/>
      </c>
      <c r="W132">
        <f t="shared" si="52"/>
      </c>
      <c r="X132" s="4">
        <f t="shared" si="43"/>
      </c>
    </row>
    <row r="133" spans="1:24" ht="12.75">
      <c r="A133">
        <f t="shared" si="44"/>
        <v>1356</v>
      </c>
      <c r="B133" s="4">
        <f t="shared" si="33"/>
        <v>7.193803427753669</v>
      </c>
      <c r="C133" s="4">
        <f t="shared" si="45"/>
        <v>0</v>
      </c>
      <c r="E133" s="4">
        <f t="shared" si="34"/>
        <v>0</v>
      </c>
      <c r="F133" s="4">
        <f t="shared" si="46"/>
        <v>0</v>
      </c>
      <c r="H133" s="5">
        <f t="shared" si="35"/>
      </c>
      <c r="I133" s="4">
        <f t="shared" si="47"/>
      </c>
      <c r="J133" s="5">
        <f t="shared" si="36"/>
      </c>
      <c r="K133" s="4">
        <f t="shared" si="48"/>
      </c>
      <c r="L133" s="4">
        <f t="shared" si="37"/>
      </c>
      <c r="N133" s="5">
        <f t="shared" si="38"/>
      </c>
      <c r="O133" s="4">
        <f t="shared" si="49"/>
      </c>
      <c r="P133" s="5">
        <f t="shared" si="39"/>
      </c>
      <c r="Q133">
        <f t="shared" si="50"/>
      </c>
      <c r="R133" s="4">
        <f t="shared" si="40"/>
      </c>
      <c r="T133" s="5">
        <f t="shared" si="41"/>
      </c>
      <c r="U133" s="4">
        <f t="shared" si="51"/>
      </c>
      <c r="V133" s="5">
        <f t="shared" si="42"/>
      </c>
      <c r="W133">
        <f t="shared" si="52"/>
      </c>
      <c r="X133" s="4">
        <f t="shared" si="43"/>
      </c>
    </row>
    <row r="134" spans="1:24" ht="12.75">
      <c r="A134">
        <f t="shared" si="44"/>
        <v>1368</v>
      </c>
      <c r="B134" s="4">
        <f t="shared" si="33"/>
        <v>7.257465404990427</v>
      </c>
      <c r="C134" s="4">
        <f t="shared" si="45"/>
        <v>0</v>
      </c>
      <c r="E134" s="4">
        <f t="shared" si="34"/>
        <v>0</v>
      </c>
      <c r="F134" s="4">
        <f t="shared" si="46"/>
        <v>0</v>
      </c>
      <c r="H134" s="5">
        <f t="shared" si="35"/>
      </c>
      <c r="I134" s="4">
        <f t="shared" si="47"/>
      </c>
      <c r="J134" s="5">
        <f t="shared" si="36"/>
      </c>
      <c r="K134" s="4">
        <f t="shared" si="48"/>
      </c>
      <c r="L134" s="4">
        <f t="shared" si="37"/>
      </c>
      <c r="N134" s="5">
        <f t="shared" si="38"/>
      </c>
      <c r="O134" s="4">
        <f t="shared" si="49"/>
      </c>
      <c r="P134" s="5">
        <f t="shared" si="39"/>
      </c>
      <c r="Q134">
        <f t="shared" si="50"/>
      </c>
      <c r="R134" s="4">
        <f t="shared" si="40"/>
      </c>
      <c r="T134" s="5">
        <f t="shared" si="41"/>
      </c>
      <c r="U134" s="4">
        <f t="shared" si="51"/>
      </c>
      <c r="V134" s="5">
        <f t="shared" si="42"/>
      </c>
      <c r="W134">
        <f t="shared" si="52"/>
      </c>
      <c r="X134" s="4">
        <f t="shared" si="43"/>
      </c>
    </row>
    <row r="135" spans="1:24" ht="12.75">
      <c r="A135">
        <f t="shared" si="44"/>
        <v>1380</v>
      </c>
      <c r="B135" s="4">
        <f t="shared" si="33"/>
        <v>7.321127382227186</v>
      </c>
      <c r="C135" s="4">
        <f t="shared" si="45"/>
        <v>0</v>
      </c>
      <c r="E135" s="4">
        <f t="shared" si="34"/>
        <v>0</v>
      </c>
      <c r="F135" s="4">
        <f t="shared" si="46"/>
        <v>0</v>
      </c>
      <c r="H135" s="5">
        <f t="shared" si="35"/>
      </c>
      <c r="I135" s="4">
        <f t="shared" si="47"/>
      </c>
      <c r="J135" s="5">
        <f t="shared" si="36"/>
      </c>
      <c r="K135" s="4">
        <f t="shared" si="48"/>
      </c>
      <c r="L135" s="4">
        <f t="shared" si="37"/>
      </c>
      <c r="N135" s="5">
        <f t="shared" si="38"/>
      </c>
      <c r="O135" s="4">
        <f t="shared" si="49"/>
      </c>
      <c r="P135" s="5">
        <f t="shared" si="39"/>
      </c>
      <c r="Q135">
        <f t="shared" si="50"/>
      </c>
      <c r="R135" s="4">
        <f t="shared" si="40"/>
      </c>
      <c r="T135" s="5">
        <f t="shared" si="41"/>
      </c>
      <c r="U135" s="4">
        <f t="shared" si="51"/>
      </c>
      <c r="V135" s="5">
        <f t="shared" si="42"/>
      </c>
      <c r="W135">
        <f t="shared" si="52"/>
      </c>
      <c r="X135" s="4">
        <f t="shared" si="43"/>
      </c>
    </row>
    <row r="136" spans="1:24" ht="12.75">
      <c r="A136">
        <f t="shared" si="44"/>
        <v>1392</v>
      </c>
      <c r="B136" s="4">
        <f t="shared" si="33"/>
        <v>7.3847893594639435</v>
      </c>
      <c r="C136" s="4">
        <f t="shared" si="45"/>
        <v>0</v>
      </c>
      <c r="E136" s="4">
        <f t="shared" si="34"/>
        <v>0</v>
      </c>
      <c r="F136" s="4">
        <f t="shared" si="46"/>
        <v>0</v>
      </c>
      <c r="H136" s="5">
        <f t="shared" si="35"/>
      </c>
      <c r="I136" s="4">
        <f t="shared" si="47"/>
      </c>
      <c r="J136" s="5">
        <f t="shared" si="36"/>
      </c>
      <c r="K136" s="4">
        <f t="shared" si="48"/>
      </c>
      <c r="L136" s="4">
        <f t="shared" si="37"/>
      </c>
      <c r="N136" s="5">
        <f t="shared" si="38"/>
      </c>
      <c r="O136" s="4">
        <f t="shared" si="49"/>
      </c>
      <c r="P136" s="5">
        <f t="shared" si="39"/>
      </c>
      <c r="Q136">
        <f t="shared" si="50"/>
      </c>
      <c r="R136" s="4">
        <f t="shared" si="40"/>
      </c>
      <c r="T136" s="5">
        <f t="shared" si="41"/>
      </c>
      <c r="U136" s="4">
        <f t="shared" si="51"/>
      </c>
      <c r="V136" s="5">
        <f t="shared" si="42"/>
      </c>
      <c r="W136">
        <f t="shared" si="52"/>
      </c>
      <c r="X136" s="4">
        <f t="shared" si="43"/>
      </c>
    </row>
    <row r="137" spans="1:24" ht="12.75">
      <c r="A137">
        <f t="shared" si="44"/>
        <v>1404</v>
      </c>
      <c r="B137" s="4">
        <f t="shared" si="33"/>
        <v>7.4484513367007015</v>
      </c>
      <c r="C137" s="4">
        <f t="shared" si="45"/>
        <v>0</v>
      </c>
      <c r="E137" s="4">
        <f t="shared" si="34"/>
        <v>0</v>
      </c>
      <c r="F137" s="4">
        <f t="shared" si="46"/>
        <v>0</v>
      </c>
      <c r="H137" s="5">
        <f t="shared" si="35"/>
      </c>
      <c r="I137" s="4">
        <f t="shared" si="47"/>
      </c>
      <c r="J137" s="5">
        <f t="shared" si="36"/>
      </c>
      <c r="K137" s="4">
        <f t="shared" si="48"/>
      </c>
      <c r="L137" s="4">
        <f t="shared" si="37"/>
      </c>
      <c r="N137" s="5">
        <f t="shared" si="38"/>
      </c>
      <c r="O137" s="4">
        <f t="shared" si="49"/>
      </c>
      <c r="P137" s="5">
        <f t="shared" si="39"/>
      </c>
      <c r="Q137">
        <f t="shared" si="50"/>
      </c>
      <c r="R137" s="4">
        <f t="shared" si="40"/>
      </c>
      <c r="T137" s="5">
        <f t="shared" si="41"/>
      </c>
      <c r="U137" s="4">
        <f t="shared" si="51"/>
      </c>
      <c r="V137" s="5">
        <f t="shared" si="42"/>
      </c>
      <c r="W137">
        <f t="shared" si="52"/>
      </c>
      <c r="X137" s="4">
        <f t="shared" si="43"/>
      </c>
    </row>
    <row r="138" spans="1:24" ht="12.75">
      <c r="A138">
        <f t="shared" si="44"/>
        <v>1416</v>
      </c>
      <c r="B138" s="4">
        <f t="shared" si="33"/>
        <v>7.512113313937459</v>
      </c>
      <c r="C138" s="4">
        <f t="shared" si="45"/>
        <v>0</v>
      </c>
      <c r="E138" s="4">
        <f t="shared" si="34"/>
        <v>0</v>
      </c>
      <c r="F138" s="4">
        <f t="shared" si="46"/>
        <v>0</v>
      </c>
      <c r="H138" s="5">
        <f t="shared" si="35"/>
      </c>
      <c r="I138" s="4">
        <f t="shared" si="47"/>
      </c>
      <c r="J138" s="5">
        <f t="shared" si="36"/>
      </c>
      <c r="K138" s="4">
        <f t="shared" si="48"/>
      </c>
      <c r="L138" s="4">
        <f t="shared" si="37"/>
      </c>
      <c r="N138" s="5">
        <f t="shared" si="38"/>
      </c>
      <c r="O138" s="4">
        <f t="shared" si="49"/>
      </c>
      <c r="P138" s="5">
        <f t="shared" si="39"/>
      </c>
      <c r="Q138">
        <f t="shared" si="50"/>
      </c>
      <c r="R138" s="4">
        <f t="shared" si="40"/>
      </c>
      <c r="T138" s="5">
        <f t="shared" si="41"/>
      </c>
      <c r="U138" s="4">
        <f t="shared" si="51"/>
      </c>
      <c r="V138" s="5">
        <f t="shared" si="42"/>
      </c>
      <c r="W138">
        <f t="shared" si="52"/>
      </c>
      <c r="X138" s="4">
        <f t="shared" si="43"/>
      </c>
    </row>
    <row r="139" spans="1:24" ht="12.75">
      <c r="A139">
        <f t="shared" si="44"/>
        <v>1428</v>
      </c>
      <c r="B139" s="4">
        <f t="shared" si="33"/>
        <v>7.575775291174217</v>
      </c>
      <c r="C139" s="4">
        <f t="shared" si="45"/>
        <v>0</v>
      </c>
      <c r="E139" s="4">
        <f t="shared" si="34"/>
        <v>0</v>
      </c>
      <c r="F139" s="4">
        <f t="shared" si="46"/>
        <v>0</v>
      </c>
      <c r="H139" s="5">
        <f t="shared" si="35"/>
      </c>
      <c r="I139" s="4">
        <f t="shared" si="47"/>
      </c>
      <c r="J139" s="5">
        <f t="shared" si="36"/>
      </c>
      <c r="K139" s="4">
        <f t="shared" si="48"/>
      </c>
      <c r="L139" s="4">
        <f t="shared" si="37"/>
      </c>
      <c r="N139" s="5">
        <f t="shared" si="38"/>
      </c>
      <c r="O139" s="4">
        <f t="shared" si="49"/>
      </c>
      <c r="P139" s="5">
        <f t="shared" si="39"/>
      </c>
      <c r="Q139">
        <f t="shared" si="50"/>
      </c>
      <c r="R139" s="4">
        <f t="shared" si="40"/>
      </c>
      <c r="T139" s="5">
        <f t="shared" si="41"/>
      </c>
      <c r="U139" s="4">
        <f t="shared" si="51"/>
      </c>
      <c r="V139" s="5">
        <f t="shared" si="42"/>
      </c>
      <c r="W139">
        <f t="shared" si="52"/>
      </c>
      <c r="X139" s="4">
        <f t="shared" si="43"/>
      </c>
    </row>
    <row r="140" spans="1:24" ht="12.75">
      <c r="A140">
        <f t="shared" si="44"/>
        <v>1440</v>
      </c>
      <c r="B140" s="4">
        <f t="shared" si="33"/>
        <v>7.639437268410976</v>
      </c>
      <c r="C140" s="4">
        <f t="shared" si="45"/>
        <v>0</v>
      </c>
      <c r="E140" s="4">
        <f t="shared" si="34"/>
        <v>0</v>
      </c>
      <c r="F140" s="4">
        <f t="shared" si="46"/>
        <v>0</v>
      </c>
      <c r="H140" s="5">
        <f t="shared" si="35"/>
      </c>
      <c r="I140" s="4">
        <f t="shared" si="47"/>
      </c>
      <c r="J140" s="5">
        <f t="shared" si="36"/>
      </c>
      <c r="K140" s="4">
        <f t="shared" si="48"/>
      </c>
      <c r="L140" s="4">
        <f t="shared" si="37"/>
      </c>
      <c r="N140" s="5">
        <f t="shared" si="38"/>
      </c>
      <c r="O140" s="4">
        <f t="shared" si="49"/>
      </c>
      <c r="P140" s="5">
        <f t="shared" si="39"/>
      </c>
      <c r="Q140">
        <f t="shared" si="50"/>
      </c>
      <c r="R140" s="4">
        <f t="shared" si="40"/>
      </c>
      <c r="T140" s="5">
        <f t="shared" si="41"/>
      </c>
      <c r="U140" s="4">
        <f t="shared" si="51"/>
      </c>
      <c r="V140" s="5">
        <f t="shared" si="42"/>
      </c>
      <c r="W140">
        <f t="shared" si="52"/>
      </c>
      <c r="X140" s="4">
        <f t="shared" si="43"/>
      </c>
    </row>
    <row r="141" spans="1:24" ht="12.75">
      <c r="A141">
        <f t="shared" si="44"/>
        <v>1452</v>
      </c>
      <c r="B141" s="4">
        <f t="shared" si="33"/>
        <v>7.703099245647734</v>
      </c>
      <c r="C141" s="4">
        <f t="shared" si="45"/>
        <v>0</v>
      </c>
      <c r="E141" s="4">
        <f t="shared" si="34"/>
        <v>0</v>
      </c>
      <c r="F141" s="4">
        <f t="shared" si="46"/>
        <v>0</v>
      </c>
      <c r="H141" s="5">
        <f t="shared" si="35"/>
      </c>
      <c r="I141" s="4">
        <f t="shared" si="47"/>
      </c>
      <c r="J141" s="5">
        <f t="shared" si="36"/>
      </c>
      <c r="K141" s="4">
        <f t="shared" si="48"/>
      </c>
      <c r="L141" s="4">
        <f t="shared" si="37"/>
      </c>
      <c r="N141" s="5">
        <f t="shared" si="38"/>
      </c>
      <c r="O141" s="4">
        <f t="shared" si="49"/>
      </c>
      <c r="P141" s="5">
        <f t="shared" si="39"/>
      </c>
      <c r="Q141">
        <f t="shared" si="50"/>
      </c>
      <c r="R141" s="4">
        <f t="shared" si="40"/>
      </c>
      <c r="T141" s="5">
        <f t="shared" si="41"/>
      </c>
      <c r="U141" s="4">
        <f t="shared" si="51"/>
      </c>
      <c r="V141" s="5">
        <f t="shared" si="42"/>
      </c>
      <c r="W141">
        <f t="shared" si="52"/>
      </c>
      <c r="X141" s="4">
        <f t="shared" si="43"/>
      </c>
    </row>
    <row r="142" spans="1:24" ht="12.75">
      <c r="A142">
        <f t="shared" si="44"/>
        <v>1464</v>
      </c>
      <c r="B142" s="4">
        <f t="shared" si="33"/>
        <v>7.766761222884492</v>
      </c>
      <c r="C142" s="4">
        <f t="shared" si="45"/>
        <v>0</v>
      </c>
      <c r="E142" s="4">
        <f t="shared" si="34"/>
        <v>0</v>
      </c>
      <c r="F142" s="4">
        <f t="shared" si="46"/>
        <v>0</v>
      </c>
      <c r="H142" s="5">
        <f t="shared" si="35"/>
      </c>
      <c r="I142" s="4">
        <f t="shared" si="47"/>
      </c>
      <c r="J142" s="5">
        <f t="shared" si="36"/>
      </c>
      <c r="K142" s="4">
        <f t="shared" si="48"/>
      </c>
      <c r="L142" s="4">
        <f t="shared" si="37"/>
      </c>
      <c r="N142" s="5">
        <f t="shared" si="38"/>
      </c>
      <c r="O142" s="4">
        <f t="shared" si="49"/>
      </c>
      <c r="P142" s="5">
        <f t="shared" si="39"/>
      </c>
      <c r="Q142">
        <f t="shared" si="50"/>
      </c>
      <c r="R142" s="4">
        <f t="shared" si="40"/>
      </c>
      <c r="T142" s="5">
        <f t="shared" si="41"/>
      </c>
      <c r="U142" s="4">
        <f t="shared" si="51"/>
      </c>
      <c r="V142" s="5">
        <f t="shared" si="42"/>
      </c>
      <c r="W142">
        <f t="shared" si="52"/>
      </c>
      <c r="X142" s="4">
        <f t="shared" si="43"/>
      </c>
    </row>
    <row r="143" spans="1:24" ht="12.75">
      <c r="A143">
        <f t="shared" si="44"/>
        <v>1476</v>
      </c>
      <c r="B143" s="4">
        <f t="shared" si="33"/>
        <v>7.83042320012125</v>
      </c>
      <c r="C143" s="4">
        <f t="shared" si="45"/>
        <v>0</v>
      </c>
      <c r="E143" s="4">
        <f t="shared" si="34"/>
        <v>0</v>
      </c>
      <c r="F143" s="4">
        <f t="shared" si="46"/>
        <v>0</v>
      </c>
      <c r="H143" s="5">
        <f t="shared" si="35"/>
      </c>
      <c r="I143" s="4">
        <f t="shared" si="47"/>
      </c>
      <c r="J143" s="5">
        <f t="shared" si="36"/>
      </c>
      <c r="K143" s="4">
        <f t="shared" si="48"/>
      </c>
      <c r="L143" s="4">
        <f t="shared" si="37"/>
      </c>
      <c r="N143" s="5">
        <f t="shared" si="38"/>
      </c>
      <c r="O143" s="4">
        <f t="shared" si="49"/>
      </c>
      <c r="P143" s="5">
        <f t="shared" si="39"/>
      </c>
      <c r="Q143">
        <f t="shared" si="50"/>
      </c>
      <c r="R143" s="4">
        <f t="shared" si="40"/>
      </c>
      <c r="T143" s="5">
        <f t="shared" si="41"/>
      </c>
      <c r="U143" s="4">
        <f t="shared" si="51"/>
      </c>
      <c r="V143" s="5">
        <f t="shared" si="42"/>
      </c>
      <c r="W143">
        <f t="shared" si="52"/>
      </c>
      <c r="X143" s="4">
        <f t="shared" si="43"/>
      </c>
    </row>
    <row r="144" spans="1:24" ht="12.75">
      <c r="A144">
        <f t="shared" si="44"/>
        <v>1488</v>
      </c>
      <c r="B144" s="4">
        <f t="shared" si="33"/>
        <v>7.894085177358009</v>
      </c>
      <c r="C144" s="4">
        <f t="shared" si="45"/>
        <v>0</v>
      </c>
      <c r="E144" s="4">
        <f t="shared" si="34"/>
        <v>0</v>
      </c>
      <c r="F144" s="4">
        <f t="shared" si="46"/>
        <v>0</v>
      </c>
      <c r="H144" s="5">
        <f t="shared" si="35"/>
      </c>
      <c r="I144" s="4">
        <f t="shared" si="47"/>
      </c>
      <c r="J144" s="5">
        <f t="shared" si="36"/>
      </c>
      <c r="K144" s="4">
        <f t="shared" si="48"/>
      </c>
      <c r="L144" s="4">
        <f t="shared" si="37"/>
      </c>
      <c r="N144" s="5">
        <f t="shared" si="38"/>
      </c>
      <c r="O144" s="4">
        <f t="shared" si="49"/>
      </c>
      <c r="P144" s="5">
        <f t="shared" si="39"/>
      </c>
      <c r="Q144">
        <f t="shared" si="50"/>
      </c>
      <c r="R144" s="4">
        <f t="shared" si="40"/>
      </c>
      <c r="T144" s="5">
        <f t="shared" si="41"/>
      </c>
      <c r="U144" s="4">
        <f t="shared" si="51"/>
      </c>
      <c r="V144" s="5">
        <f t="shared" si="42"/>
      </c>
      <c r="W144">
        <f t="shared" si="52"/>
      </c>
      <c r="X144" s="4">
        <f t="shared" si="43"/>
      </c>
    </row>
    <row r="145" spans="1:24" ht="12.75">
      <c r="A145">
        <f t="shared" si="44"/>
        <v>1500</v>
      </c>
      <c r="B145" s="4">
        <f t="shared" si="33"/>
        <v>7.957747154594767</v>
      </c>
      <c r="C145" s="4">
        <f t="shared" si="45"/>
        <v>0</v>
      </c>
      <c r="E145" s="4">
        <f t="shared" si="34"/>
        <v>0</v>
      </c>
      <c r="F145" s="4">
        <f t="shared" si="46"/>
        <v>0</v>
      </c>
      <c r="H145" s="5">
        <f t="shared" si="35"/>
      </c>
      <c r="I145" s="4">
        <f t="shared" si="47"/>
      </c>
      <c r="J145" s="5">
        <f t="shared" si="36"/>
      </c>
      <c r="K145" s="4">
        <f t="shared" si="48"/>
      </c>
      <c r="L145" s="4">
        <f t="shared" si="37"/>
      </c>
      <c r="N145" s="5">
        <f t="shared" si="38"/>
      </c>
      <c r="O145" s="4">
        <f t="shared" si="49"/>
      </c>
      <c r="P145" s="5">
        <f t="shared" si="39"/>
      </c>
      <c r="Q145">
        <f t="shared" si="50"/>
      </c>
      <c r="R145" s="4">
        <f t="shared" si="40"/>
      </c>
      <c r="T145" s="5">
        <f t="shared" si="41"/>
      </c>
      <c r="U145" s="4">
        <f t="shared" si="51"/>
      </c>
      <c r="V145" s="5">
        <f t="shared" si="42"/>
      </c>
      <c r="W145">
        <f t="shared" si="52"/>
      </c>
      <c r="X145" s="4">
        <f t="shared" si="43"/>
      </c>
    </row>
    <row r="146" spans="1:24" ht="12.75">
      <c r="A146">
        <f t="shared" si="44"/>
        <v>1512</v>
      </c>
      <c r="B146" s="4">
        <f t="shared" si="33"/>
        <v>8.021409131831525</v>
      </c>
      <c r="C146" s="4">
        <f t="shared" si="45"/>
        <v>0</v>
      </c>
      <c r="E146" s="4">
        <f t="shared" si="34"/>
        <v>0</v>
      </c>
      <c r="F146" s="4">
        <f t="shared" si="46"/>
        <v>0</v>
      </c>
      <c r="H146" s="5">
        <f t="shared" si="35"/>
      </c>
      <c r="I146" s="4">
        <f t="shared" si="47"/>
      </c>
      <c r="J146" s="5">
        <f t="shared" si="36"/>
      </c>
      <c r="K146" s="4">
        <f t="shared" si="48"/>
      </c>
      <c r="L146" s="4">
        <f t="shared" si="37"/>
      </c>
      <c r="N146" s="5">
        <f t="shared" si="38"/>
      </c>
      <c r="O146" s="4">
        <f t="shared" si="49"/>
      </c>
      <c r="P146" s="5">
        <f t="shared" si="39"/>
      </c>
      <c r="Q146">
        <f t="shared" si="50"/>
      </c>
      <c r="R146" s="4">
        <f t="shared" si="40"/>
      </c>
      <c r="T146" s="5">
        <f t="shared" si="41"/>
      </c>
      <c r="U146" s="4">
        <f t="shared" si="51"/>
      </c>
      <c r="V146" s="5">
        <f t="shared" si="42"/>
      </c>
      <c r="W146">
        <f t="shared" si="52"/>
      </c>
      <c r="X146" s="4">
        <f t="shared" si="43"/>
      </c>
    </row>
    <row r="147" spans="1:24" ht="12.75">
      <c r="A147">
        <f t="shared" si="44"/>
        <v>1524</v>
      </c>
      <c r="B147" s="4">
        <f t="shared" si="33"/>
        <v>8.085071109068283</v>
      </c>
      <c r="C147" s="4">
        <f t="shared" si="45"/>
        <v>0</v>
      </c>
      <c r="E147" s="4">
        <f t="shared" si="34"/>
        <v>0</v>
      </c>
      <c r="F147" s="4">
        <f t="shared" si="46"/>
        <v>0</v>
      </c>
      <c r="H147" s="5">
        <f t="shared" si="35"/>
      </c>
      <c r="I147" s="4">
        <f t="shared" si="47"/>
      </c>
      <c r="J147" s="5">
        <f t="shared" si="36"/>
      </c>
      <c r="K147" s="4">
        <f t="shared" si="48"/>
      </c>
      <c r="L147" s="4">
        <f t="shared" si="37"/>
      </c>
      <c r="N147" s="5">
        <f t="shared" si="38"/>
      </c>
      <c r="O147" s="4">
        <f t="shared" si="49"/>
      </c>
      <c r="P147" s="5">
        <f t="shared" si="39"/>
      </c>
      <c r="Q147">
        <f t="shared" si="50"/>
      </c>
      <c r="R147" s="4">
        <f t="shared" si="40"/>
      </c>
      <c r="T147" s="5">
        <f t="shared" si="41"/>
      </c>
      <c r="U147" s="4">
        <f t="shared" si="51"/>
      </c>
      <c r="V147" s="5">
        <f t="shared" si="42"/>
      </c>
      <c r="W147">
        <f t="shared" si="52"/>
      </c>
      <c r="X147" s="4">
        <f t="shared" si="43"/>
      </c>
    </row>
    <row r="148" spans="1:24" ht="12.75">
      <c r="A148">
        <f t="shared" si="44"/>
        <v>1536</v>
      </c>
      <c r="B148" s="4">
        <f t="shared" si="33"/>
        <v>8.148733086305041</v>
      </c>
      <c r="C148" s="4">
        <f t="shared" si="45"/>
        <v>0</v>
      </c>
      <c r="E148" s="4">
        <f t="shared" si="34"/>
        <v>0</v>
      </c>
      <c r="F148" s="4">
        <f t="shared" si="46"/>
        <v>0</v>
      </c>
      <c r="H148" s="5">
        <f t="shared" si="35"/>
      </c>
      <c r="I148" s="4">
        <f aca="true" t="shared" si="53" ref="I148:I170">IF(OR($I$7="",H148="",$I$7="inf",B148=0),"",1-SIGN(H148)*(1-_XLL.GAUSSFKOMPL(MIN(ABS(H148),27))))</f>
      </c>
      <c r="J148" s="5">
        <f t="shared" si="36"/>
      </c>
      <c r="K148" s="4">
        <f aca="true" t="shared" si="54" ref="K148:K170">IF(OR($I$7="",J148="",$I$7="inf",B148=0),"",1-SIGN(J148)*(1-_XLL.GAUSSFKOMPL(MIN(ABS(J148),27))))</f>
      </c>
      <c r="L148" s="4">
        <f t="shared" si="37"/>
      </c>
      <c r="N148" s="5">
        <f t="shared" si="38"/>
      </c>
      <c r="O148" s="4">
        <f aca="true" t="shared" si="55" ref="O148:O170">IF(OR($I$7="",$I$10="",N148="",$I$7="inf",$I$10=0,B148=0),"",1-SIGN(N148)*(1-_XLL.GAUSSFKOMPL(MIN(ABS(N148),27))))</f>
      </c>
      <c r="P148" s="5">
        <f t="shared" si="39"/>
      </c>
      <c r="Q148">
        <f aca="true" t="shared" si="56" ref="Q148:Q170">IF(OR($I$7="",$I$10="",N148="",$I$7="inf",$I$10=0,B148=0),"",_XLL.GAUSSFKOMPL(MIN(P148,27)))</f>
      </c>
      <c r="R148" s="4">
        <f t="shared" si="40"/>
      </c>
      <c r="T148" s="5">
        <f t="shared" si="41"/>
      </c>
      <c r="U148" s="4">
        <f aca="true" t="shared" si="57" ref="U148:U170">IF(OR($I$7="",$I$10="",T148="",$I$7="inf",$I$10=0,$I$10="inf",B148=0),"",IF(B148&gt;$I$10,1-SIGN(T148)*(1-_XLL.GAUSSFKOMPL(MIN(ABS(T148),27))),""))</f>
      </c>
      <c r="V148" s="5">
        <f t="shared" si="42"/>
      </c>
      <c r="W148">
        <f aca="true" t="shared" si="58" ref="W148:W170">IF(OR($I$7="",$I$10="",V148="",$I$7="inf",$I$7="inf",$I$10=0,$I$10="inf",B148=0),"",IF(B148&gt;$I$10,_XLL.GAUSSFKOMPL(MIN(V148,27)),""))</f>
      </c>
      <c r="X148" s="4">
        <f t="shared" si="43"/>
      </c>
    </row>
    <row r="149" spans="1:24" ht="12.75">
      <c r="A149">
        <f t="shared" si="44"/>
        <v>1548</v>
      </c>
      <c r="B149" s="4">
        <f aca="true" t="shared" si="59" ref="B149:B170">IF(OR($D$14&lt;&gt;"",$A$18&lt;&gt;"",$I$9="",$I$11=""),"",A149/$I$9/$I$11)</f>
        <v>8.212395063541798</v>
      </c>
      <c r="C149" s="4">
        <f t="shared" si="45"/>
        <v>0</v>
      </c>
      <c r="E149" s="4">
        <f aca="true" t="shared" si="60" ref="E149:E170">IF(OR($I$7="",$I$13="",B149=""),"",IF(B149&gt;0,IF($I$7="inf",IF(B149&lt;1,EXP(-$I$13*B149),0),(1-0.5*L149)*EXP(-$I$13*B149)),""))</f>
        <v>0</v>
      </c>
      <c r="F149" s="4">
        <f t="shared" si="46"/>
        <v>0</v>
      </c>
      <c r="H149" s="5">
        <f aca="true" t="shared" si="61" ref="H149:H170">IF(OR($I$7="",B149="",$I$7="inf",B149=0),"",SQRT(0.25*$I$7/B149)*(1-B149))</f>
      </c>
      <c r="I149" s="4">
        <f t="shared" si="53"/>
      </c>
      <c r="J149" s="5">
        <f aca="true" t="shared" si="62" ref="J149:J170">IF(OR($I$7="",B149="",$I$7="inf",B149=0),"",SQRT(0.25*$I$7/B149)*(1+B149))</f>
      </c>
      <c r="K149" s="4">
        <f t="shared" si="54"/>
      </c>
      <c r="L149" s="4">
        <f aca="true" t="shared" si="63" ref="L149:L170">IF(OR($I$7="",I149="",K149="",$I$7="inf",B149=0),"",I149+EXP($I$7)*K149)</f>
      </c>
      <c r="N149" s="5">
        <f aca="true" t="shared" si="64" ref="N149:N170">IF(OR($I$7="",$I$10="",$I$13="",B149="",$I$7="inf",$I$10=0,B149=0),"",SQRT(0.25*$I$7/B149)*(1-SQRT(1+4*$I$13/$I$7)*B149))</f>
      </c>
      <c r="O149" s="4">
        <f t="shared" si="55"/>
      </c>
      <c r="P149" s="5">
        <f aca="true" t="shared" si="65" ref="P149:P170">IF(OR($I$7="",$I$10="",$I$13="",B149="",$I$7="inf",$I$10=0,B149=0),"",SQRT(0.25*$I$7/B149)*(1+SQRT(1+4*$I$13/$I$7)*B149))</f>
      </c>
      <c r="Q149">
        <f t="shared" si="56"/>
      </c>
      <c r="R149" s="4">
        <f aca="true" t="shared" si="66" ref="R149:R170">IF(OR($I$7="",$I$10="",$I$13="",O149="",Q149="",$I$7="inf",$I$10=0,B149=0),"",EXP(0.5*$I$7*(1-SQRT(1+4*$I$13/$I$7)))*O149+EXP(0.5*$I$7*(1+SQRT(1+4*$I$13/$I$7)))*Q149)</f>
      </c>
      <c r="T149" s="5">
        <f aca="true" t="shared" si="67" ref="T149:T170">IF(OR($I$7="",$I$10="",$I$13="",B149="",$I$7="inf",$I$10=0,$I$10="inf",B149=0),"",IF(B149&gt;$I$10,SQRT(0.25*$I$7/(B149-$I$10))*(1-SQRT(1+4*$I$13/$I$7)*(B149-$I$10)),""))</f>
      </c>
      <c r="U149" s="4">
        <f t="shared" si="57"/>
      </c>
      <c r="V149" s="5">
        <f aca="true" t="shared" si="68" ref="V149:V170">IF(OR($I$7="",$I$10="",$I$13="",B149="",$I$7="inf",$I$10=0,$I$10="inf",B149=0),"",IF(B149&gt;$I$10,SQRT(0.25*$I$7/(B149-$I$10))*(1+SQRT(1+4*$I$13/$I$7)*(B149-$I$10)),""))</f>
      </c>
      <c r="W149">
        <f t="shared" si="58"/>
      </c>
      <c r="X149" s="4">
        <f aca="true" t="shared" si="69" ref="X149:X170">IF(OR($I$7="",$I$10="",$I$13="",U149="",W149="",$I$7="inf",$I$10=0,$I$10="inf",B149=0),"",IF(B149&gt;$I$10,EXP(0.5*$I$7*(1-SQRT(1+4*$I$13/$I$7)))*U149+EXP(0.5*$I$7*(1+SQRT(1+4*$I$13/$I$7)))*W149,""))</f>
      </c>
    </row>
    <row r="150" spans="1:24" ht="12.75">
      <c r="A150">
        <f aca="true" t="shared" si="70" ref="A150:A170">IF(OR($A$18&lt;&gt;"",$D$14&lt;&gt;""),"",A149+$C$14)</f>
        <v>1560</v>
      </c>
      <c r="B150" s="4">
        <f t="shared" si="59"/>
        <v>8.276057040778557</v>
      </c>
      <c r="C150" s="4">
        <f aca="true" t="shared" si="71" ref="C150:C170">IF(OR($D$2&lt;&gt;"",$D$7&lt;&gt;"",$D$8&lt;&gt;"",$D$9&lt;&gt;"",$I$10="",$I$11="",B150="",E150="",F150=""),"",IF(B150=0,$C$7,IF($I$10=0,$C$7*E150+$C$8/($C$4*$I$3*$C$2*$I$11)*F150,$C$7*E150+$C$9*F150)))</f>
        <v>0</v>
      </c>
      <c r="E150" s="4">
        <f t="shared" si="60"/>
        <v>0</v>
      </c>
      <c r="F150" s="4">
        <f t="shared" si="46"/>
        <v>0</v>
      </c>
      <c r="H150" s="5">
        <f t="shared" si="61"/>
      </c>
      <c r="I150" s="4">
        <f t="shared" si="53"/>
      </c>
      <c r="J150" s="5">
        <f t="shared" si="62"/>
      </c>
      <c r="K150" s="4">
        <f t="shared" si="54"/>
      </c>
      <c r="L150" s="4">
        <f t="shared" si="63"/>
      </c>
      <c r="N150" s="5">
        <f t="shared" si="64"/>
      </c>
      <c r="O150" s="4">
        <f t="shared" si="55"/>
      </c>
      <c r="P150" s="5">
        <f t="shared" si="65"/>
      </c>
      <c r="Q150">
        <f t="shared" si="56"/>
      </c>
      <c r="R150" s="4">
        <f t="shared" si="66"/>
      </c>
      <c r="T150" s="5">
        <f t="shared" si="67"/>
      </c>
      <c r="U150" s="4">
        <f t="shared" si="57"/>
      </c>
      <c r="V150" s="5">
        <f t="shared" si="68"/>
      </c>
      <c r="W150">
        <f t="shared" si="58"/>
      </c>
      <c r="X150" s="4">
        <f t="shared" si="69"/>
      </c>
    </row>
    <row r="151" spans="1:24" ht="12.75">
      <c r="A151">
        <f t="shared" si="70"/>
        <v>1572</v>
      </c>
      <c r="B151" s="4">
        <f t="shared" si="59"/>
        <v>8.339719018015316</v>
      </c>
      <c r="C151" s="4">
        <f t="shared" si="71"/>
        <v>0</v>
      </c>
      <c r="E151" s="4">
        <f t="shared" si="60"/>
        <v>0</v>
      </c>
      <c r="F151" s="4">
        <f t="shared" si="46"/>
        <v>0</v>
      </c>
      <c r="H151" s="5">
        <f t="shared" si="61"/>
      </c>
      <c r="I151" s="4">
        <f t="shared" si="53"/>
      </c>
      <c r="J151" s="5">
        <f t="shared" si="62"/>
      </c>
      <c r="K151" s="4">
        <f t="shared" si="54"/>
      </c>
      <c r="L151" s="4">
        <f t="shared" si="63"/>
      </c>
      <c r="N151" s="5">
        <f t="shared" si="64"/>
      </c>
      <c r="O151" s="4">
        <f t="shared" si="55"/>
      </c>
      <c r="P151" s="5">
        <f t="shared" si="65"/>
      </c>
      <c r="Q151">
        <f t="shared" si="56"/>
      </c>
      <c r="R151" s="4">
        <f t="shared" si="66"/>
      </c>
      <c r="T151" s="5">
        <f t="shared" si="67"/>
      </c>
      <c r="U151" s="4">
        <f t="shared" si="57"/>
      </c>
      <c r="V151" s="5">
        <f t="shared" si="68"/>
      </c>
      <c r="W151">
        <f t="shared" si="58"/>
      </c>
      <c r="X151" s="4">
        <f t="shared" si="69"/>
      </c>
    </row>
    <row r="152" spans="1:24" ht="12.75">
      <c r="A152">
        <f t="shared" si="70"/>
        <v>1584</v>
      </c>
      <c r="B152" s="4">
        <f t="shared" si="59"/>
        <v>8.403380995252073</v>
      </c>
      <c r="C152" s="4">
        <f t="shared" si="71"/>
        <v>0</v>
      </c>
      <c r="E152" s="4">
        <f t="shared" si="60"/>
        <v>0</v>
      </c>
      <c r="F152" s="4">
        <f t="shared" si="46"/>
        <v>0</v>
      </c>
      <c r="H152" s="5">
        <f t="shared" si="61"/>
      </c>
      <c r="I152" s="4">
        <f t="shared" si="53"/>
      </c>
      <c r="J152" s="5">
        <f t="shared" si="62"/>
      </c>
      <c r="K152" s="4">
        <f t="shared" si="54"/>
      </c>
      <c r="L152" s="4">
        <f t="shared" si="63"/>
      </c>
      <c r="N152" s="5">
        <f t="shared" si="64"/>
      </c>
      <c r="O152" s="4">
        <f t="shared" si="55"/>
      </c>
      <c r="P152" s="5">
        <f t="shared" si="65"/>
      </c>
      <c r="Q152">
        <f t="shared" si="56"/>
      </c>
      <c r="R152" s="4">
        <f t="shared" si="66"/>
      </c>
      <c r="T152" s="5">
        <f t="shared" si="67"/>
      </c>
      <c r="U152" s="4">
        <f t="shared" si="57"/>
      </c>
      <c r="V152" s="5">
        <f t="shared" si="68"/>
      </c>
      <c r="W152">
        <f t="shared" si="58"/>
      </c>
      <c r="X152" s="4">
        <f t="shared" si="69"/>
      </c>
    </row>
    <row r="153" spans="1:24" ht="12.75">
      <c r="A153">
        <f t="shared" si="70"/>
        <v>1596</v>
      </c>
      <c r="B153" s="4">
        <f t="shared" si="59"/>
        <v>8.467042972488832</v>
      </c>
      <c r="C153" s="4">
        <f t="shared" si="71"/>
        <v>0</v>
      </c>
      <c r="E153" s="4">
        <f t="shared" si="60"/>
        <v>0</v>
      </c>
      <c r="F153" s="4">
        <f t="shared" si="46"/>
        <v>0</v>
      </c>
      <c r="H153" s="5">
        <f t="shared" si="61"/>
      </c>
      <c r="I153" s="4">
        <f t="shared" si="53"/>
      </c>
      <c r="J153" s="5">
        <f t="shared" si="62"/>
      </c>
      <c r="K153" s="4">
        <f t="shared" si="54"/>
      </c>
      <c r="L153" s="4">
        <f t="shared" si="63"/>
      </c>
      <c r="N153" s="5">
        <f t="shared" si="64"/>
      </c>
      <c r="O153" s="4">
        <f t="shared" si="55"/>
      </c>
      <c r="P153" s="5">
        <f t="shared" si="65"/>
      </c>
      <c r="Q153">
        <f t="shared" si="56"/>
      </c>
      <c r="R153" s="4">
        <f t="shared" si="66"/>
      </c>
      <c r="T153" s="5">
        <f t="shared" si="67"/>
      </c>
      <c r="U153" s="4">
        <f t="shared" si="57"/>
      </c>
      <c r="V153" s="5">
        <f t="shared" si="68"/>
      </c>
      <c r="W153">
        <f t="shared" si="58"/>
      </c>
      <c r="X153" s="4">
        <f t="shared" si="69"/>
      </c>
    </row>
    <row r="154" spans="1:24" ht="12.75">
      <c r="A154">
        <f t="shared" si="70"/>
        <v>1608</v>
      </c>
      <c r="B154" s="4">
        <f t="shared" si="59"/>
        <v>8.530704949725589</v>
      </c>
      <c r="C154" s="4">
        <f t="shared" si="71"/>
        <v>0</v>
      </c>
      <c r="E154" s="4">
        <f t="shared" si="60"/>
        <v>0</v>
      </c>
      <c r="F154" s="4">
        <f aca="true" t="shared" si="72" ref="F154:F170">IF(OR($I$7="",$I$10="",$I$13="",B154=""),"",IF(B154&gt;0,IF($I$7="inf",IF(AND(B154&gt;1,IF($I$10="inf",B154&gt;1,B154&lt;=1+$I$10)),EXP(-$I$13),0),IF($I$10=0,SQRT(0.25/PI()*$I$7/B154^3)*EXP(-0.25*$I$7/B154*(1-B154)^2-$I$13*B154),IF(OR($I$10="inf",B154&lt;=$I$10),0.5*R154,0.5*(R154-X154)))),""))</f>
        <v>0</v>
      </c>
      <c r="H154" s="5">
        <f t="shared" si="61"/>
      </c>
      <c r="I154" s="4">
        <f t="shared" si="53"/>
      </c>
      <c r="J154" s="5">
        <f t="shared" si="62"/>
      </c>
      <c r="K154" s="4">
        <f t="shared" si="54"/>
      </c>
      <c r="L154" s="4">
        <f t="shared" si="63"/>
      </c>
      <c r="N154" s="5">
        <f t="shared" si="64"/>
      </c>
      <c r="O154" s="4">
        <f t="shared" si="55"/>
      </c>
      <c r="P154" s="5">
        <f t="shared" si="65"/>
      </c>
      <c r="Q154">
        <f t="shared" si="56"/>
      </c>
      <c r="R154" s="4">
        <f t="shared" si="66"/>
      </c>
      <c r="T154" s="5">
        <f t="shared" si="67"/>
      </c>
      <c r="U154" s="4">
        <f t="shared" si="57"/>
      </c>
      <c r="V154" s="5">
        <f t="shared" si="68"/>
      </c>
      <c r="W154">
        <f t="shared" si="58"/>
      </c>
      <c r="X154" s="4">
        <f t="shared" si="69"/>
      </c>
    </row>
    <row r="155" spans="1:24" ht="12.75">
      <c r="A155">
        <f t="shared" si="70"/>
        <v>1620</v>
      </c>
      <c r="B155" s="4">
        <f t="shared" si="59"/>
        <v>8.594366926962348</v>
      </c>
      <c r="C155" s="4">
        <f t="shared" si="71"/>
        <v>0</v>
      </c>
      <c r="E155" s="4">
        <f t="shared" si="60"/>
        <v>0</v>
      </c>
      <c r="F155" s="4">
        <f t="shared" si="72"/>
        <v>0</v>
      </c>
      <c r="H155" s="5">
        <f t="shared" si="61"/>
      </c>
      <c r="I155" s="4">
        <f t="shared" si="53"/>
      </c>
      <c r="J155" s="5">
        <f t="shared" si="62"/>
      </c>
      <c r="K155" s="4">
        <f t="shared" si="54"/>
      </c>
      <c r="L155" s="4">
        <f t="shared" si="63"/>
      </c>
      <c r="N155" s="5">
        <f t="shared" si="64"/>
      </c>
      <c r="O155" s="4">
        <f t="shared" si="55"/>
      </c>
      <c r="P155" s="5">
        <f t="shared" si="65"/>
      </c>
      <c r="Q155">
        <f t="shared" si="56"/>
      </c>
      <c r="R155" s="4">
        <f t="shared" si="66"/>
      </c>
      <c r="T155" s="5">
        <f t="shared" si="67"/>
      </c>
      <c r="U155" s="4">
        <f t="shared" si="57"/>
      </c>
      <c r="V155" s="5">
        <f t="shared" si="68"/>
      </c>
      <c r="W155">
        <f t="shared" si="58"/>
      </c>
      <c r="X155" s="4">
        <f t="shared" si="69"/>
      </c>
    </row>
    <row r="156" spans="1:24" ht="12.75">
      <c r="A156">
        <f t="shared" si="70"/>
        <v>1632</v>
      </c>
      <c r="B156" s="4">
        <f t="shared" si="59"/>
        <v>8.658028904199107</v>
      </c>
      <c r="C156" s="4">
        <f t="shared" si="71"/>
        <v>0</v>
      </c>
      <c r="E156" s="4">
        <f t="shared" si="60"/>
        <v>0</v>
      </c>
      <c r="F156" s="4">
        <f t="shared" si="72"/>
        <v>0</v>
      </c>
      <c r="H156" s="5">
        <f t="shared" si="61"/>
      </c>
      <c r="I156" s="4">
        <f t="shared" si="53"/>
      </c>
      <c r="J156" s="5">
        <f t="shared" si="62"/>
      </c>
      <c r="K156" s="4">
        <f t="shared" si="54"/>
      </c>
      <c r="L156" s="4">
        <f t="shared" si="63"/>
      </c>
      <c r="N156" s="5">
        <f t="shared" si="64"/>
      </c>
      <c r="O156" s="4">
        <f t="shared" si="55"/>
      </c>
      <c r="P156" s="5">
        <f t="shared" si="65"/>
      </c>
      <c r="Q156">
        <f t="shared" si="56"/>
      </c>
      <c r="R156" s="4">
        <f t="shared" si="66"/>
      </c>
      <c r="T156" s="5">
        <f t="shared" si="67"/>
      </c>
      <c r="U156" s="4">
        <f t="shared" si="57"/>
      </c>
      <c r="V156" s="5">
        <f t="shared" si="68"/>
      </c>
      <c r="W156">
        <f t="shared" si="58"/>
      </c>
      <c r="X156" s="4">
        <f t="shared" si="69"/>
      </c>
    </row>
    <row r="157" spans="1:24" ht="12.75">
      <c r="A157">
        <f t="shared" si="70"/>
        <v>1644</v>
      </c>
      <c r="B157" s="4">
        <f t="shared" si="59"/>
        <v>8.721690881435864</v>
      </c>
      <c r="C157" s="4">
        <f t="shared" si="71"/>
        <v>0</v>
      </c>
      <c r="E157" s="4">
        <f t="shared" si="60"/>
        <v>0</v>
      </c>
      <c r="F157" s="4">
        <f t="shared" si="72"/>
        <v>0</v>
      </c>
      <c r="H157" s="5">
        <f t="shared" si="61"/>
      </c>
      <c r="I157" s="4">
        <f t="shared" si="53"/>
      </c>
      <c r="J157" s="5">
        <f t="shared" si="62"/>
      </c>
      <c r="K157" s="4">
        <f t="shared" si="54"/>
      </c>
      <c r="L157" s="4">
        <f t="shared" si="63"/>
      </c>
      <c r="N157" s="5">
        <f t="shared" si="64"/>
      </c>
      <c r="O157" s="4">
        <f t="shared" si="55"/>
      </c>
      <c r="P157" s="5">
        <f t="shared" si="65"/>
      </c>
      <c r="Q157">
        <f t="shared" si="56"/>
      </c>
      <c r="R157" s="4">
        <f t="shared" si="66"/>
      </c>
      <c r="T157" s="5">
        <f t="shared" si="67"/>
      </c>
      <c r="U157" s="4">
        <f t="shared" si="57"/>
      </c>
      <c r="V157" s="5">
        <f t="shared" si="68"/>
      </c>
      <c r="W157">
        <f t="shared" si="58"/>
      </c>
      <c r="X157" s="4">
        <f t="shared" si="69"/>
      </c>
    </row>
    <row r="158" spans="1:24" ht="12.75">
      <c r="A158">
        <f t="shared" si="70"/>
        <v>1656</v>
      </c>
      <c r="B158" s="4">
        <f t="shared" si="59"/>
        <v>8.785352858672622</v>
      </c>
      <c r="C158" s="4">
        <f t="shared" si="71"/>
        <v>0</v>
      </c>
      <c r="E158" s="4">
        <f t="shared" si="60"/>
        <v>0</v>
      </c>
      <c r="F158" s="4">
        <f t="shared" si="72"/>
        <v>0</v>
      </c>
      <c r="H158" s="5">
        <f t="shared" si="61"/>
      </c>
      <c r="I158" s="4">
        <f t="shared" si="53"/>
      </c>
      <c r="J158" s="5">
        <f t="shared" si="62"/>
      </c>
      <c r="K158" s="4">
        <f t="shared" si="54"/>
      </c>
      <c r="L158" s="4">
        <f t="shared" si="63"/>
      </c>
      <c r="N158" s="5">
        <f t="shared" si="64"/>
      </c>
      <c r="O158" s="4">
        <f t="shared" si="55"/>
      </c>
      <c r="P158" s="5">
        <f t="shared" si="65"/>
      </c>
      <c r="Q158">
        <f t="shared" si="56"/>
      </c>
      <c r="R158" s="4">
        <f t="shared" si="66"/>
      </c>
      <c r="T158" s="5">
        <f t="shared" si="67"/>
      </c>
      <c r="U158" s="4">
        <f t="shared" si="57"/>
      </c>
      <c r="V158" s="5">
        <f t="shared" si="68"/>
      </c>
      <c r="W158">
        <f t="shared" si="58"/>
      </c>
      <c r="X158" s="4">
        <f t="shared" si="69"/>
      </c>
    </row>
    <row r="159" spans="1:24" ht="12.75">
      <c r="A159">
        <f t="shared" si="70"/>
        <v>1668</v>
      </c>
      <c r="B159" s="4">
        <f t="shared" si="59"/>
        <v>8.849014835909381</v>
      </c>
      <c r="C159" s="4">
        <f t="shared" si="71"/>
        <v>0</v>
      </c>
      <c r="E159" s="4">
        <f t="shared" si="60"/>
        <v>0</v>
      </c>
      <c r="F159" s="4">
        <f t="shared" si="72"/>
        <v>0</v>
      </c>
      <c r="H159" s="5">
        <f t="shared" si="61"/>
      </c>
      <c r="I159" s="4">
        <f t="shared" si="53"/>
      </c>
      <c r="J159" s="5">
        <f t="shared" si="62"/>
      </c>
      <c r="K159" s="4">
        <f t="shared" si="54"/>
      </c>
      <c r="L159" s="4">
        <f t="shared" si="63"/>
      </c>
      <c r="N159" s="5">
        <f t="shared" si="64"/>
      </c>
      <c r="O159" s="4">
        <f t="shared" si="55"/>
      </c>
      <c r="P159" s="5">
        <f t="shared" si="65"/>
      </c>
      <c r="Q159">
        <f t="shared" si="56"/>
      </c>
      <c r="R159" s="4">
        <f t="shared" si="66"/>
      </c>
      <c r="T159" s="5">
        <f t="shared" si="67"/>
      </c>
      <c r="U159" s="4">
        <f t="shared" si="57"/>
      </c>
      <c r="V159" s="5">
        <f t="shared" si="68"/>
      </c>
      <c r="W159">
        <f t="shared" si="58"/>
      </c>
      <c r="X159" s="4">
        <f t="shared" si="69"/>
      </c>
    </row>
    <row r="160" spans="1:24" ht="12.75">
      <c r="A160">
        <f t="shared" si="70"/>
        <v>1680</v>
      </c>
      <c r="B160" s="4">
        <f t="shared" si="59"/>
        <v>8.912676813146138</v>
      </c>
      <c r="C160" s="4">
        <f t="shared" si="71"/>
        <v>0</v>
      </c>
      <c r="E160" s="4">
        <f t="shared" si="60"/>
        <v>0</v>
      </c>
      <c r="F160" s="4">
        <f t="shared" si="72"/>
        <v>0</v>
      </c>
      <c r="H160" s="5">
        <f t="shared" si="61"/>
      </c>
      <c r="I160" s="4">
        <f t="shared" si="53"/>
      </c>
      <c r="J160" s="5">
        <f t="shared" si="62"/>
      </c>
      <c r="K160" s="4">
        <f t="shared" si="54"/>
      </c>
      <c r="L160" s="4">
        <f t="shared" si="63"/>
      </c>
      <c r="N160" s="5">
        <f t="shared" si="64"/>
      </c>
      <c r="O160" s="4">
        <f t="shared" si="55"/>
      </c>
      <c r="P160" s="5">
        <f t="shared" si="65"/>
      </c>
      <c r="Q160">
        <f t="shared" si="56"/>
      </c>
      <c r="R160" s="4">
        <f t="shared" si="66"/>
      </c>
      <c r="T160" s="5">
        <f t="shared" si="67"/>
      </c>
      <c r="U160" s="4">
        <f t="shared" si="57"/>
      </c>
      <c r="V160" s="5">
        <f t="shared" si="68"/>
      </c>
      <c r="W160">
        <f t="shared" si="58"/>
      </c>
      <c r="X160" s="4">
        <f t="shared" si="69"/>
      </c>
    </row>
    <row r="161" spans="1:24" ht="12.75">
      <c r="A161">
        <f t="shared" si="70"/>
        <v>1692</v>
      </c>
      <c r="B161" s="4">
        <f t="shared" si="59"/>
        <v>8.976338790382897</v>
      </c>
      <c r="C161" s="4">
        <f t="shared" si="71"/>
        <v>0</v>
      </c>
      <c r="E161" s="4">
        <f t="shared" si="60"/>
        <v>0</v>
      </c>
      <c r="F161" s="4">
        <f t="shared" si="72"/>
        <v>0</v>
      </c>
      <c r="H161" s="5">
        <f t="shared" si="61"/>
      </c>
      <c r="I161" s="4">
        <f t="shared" si="53"/>
      </c>
      <c r="J161" s="5">
        <f t="shared" si="62"/>
      </c>
      <c r="K161" s="4">
        <f t="shared" si="54"/>
      </c>
      <c r="L161" s="4">
        <f t="shared" si="63"/>
      </c>
      <c r="N161" s="5">
        <f t="shared" si="64"/>
      </c>
      <c r="O161" s="4">
        <f t="shared" si="55"/>
      </c>
      <c r="P161" s="5">
        <f t="shared" si="65"/>
      </c>
      <c r="Q161">
        <f t="shared" si="56"/>
      </c>
      <c r="R161" s="4">
        <f t="shared" si="66"/>
      </c>
      <c r="T161" s="5">
        <f t="shared" si="67"/>
      </c>
      <c r="U161" s="4">
        <f t="shared" si="57"/>
      </c>
      <c r="V161" s="5">
        <f t="shared" si="68"/>
      </c>
      <c r="W161">
        <f t="shared" si="58"/>
      </c>
      <c r="X161" s="4">
        <f t="shared" si="69"/>
      </c>
    </row>
    <row r="162" spans="1:24" ht="12.75">
      <c r="A162">
        <f t="shared" si="70"/>
        <v>1704</v>
      </c>
      <c r="B162" s="4">
        <f t="shared" si="59"/>
        <v>9.040000767619654</v>
      </c>
      <c r="C162" s="4">
        <f t="shared" si="71"/>
        <v>0</v>
      </c>
      <c r="E162" s="4">
        <f t="shared" si="60"/>
        <v>0</v>
      </c>
      <c r="F162" s="4">
        <f t="shared" si="72"/>
        <v>0</v>
      </c>
      <c r="H162" s="5">
        <f t="shared" si="61"/>
      </c>
      <c r="I162" s="4">
        <f t="shared" si="53"/>
      </c>
      <c r="J162" s="5">
        <f t="shared" si="62"/>
      </c>
      <c r="K162" s="4">
        <f t="shared" si="54"/>
      </c>
      <c r="L162" s="4">
        <f t="shared" si="63"/>
      </c>
      <c r="N162" s="5">
        <f t="shared" si="64"/>
      </c>
      <c r="O162" s="4">
        <f t="shared" si="55"/>
      </c>
      <c r="P162" s="5">
        <f t="shared" si="65"/>
      </c>
      <c r="Q162">
        <f t="shared" si="56"/>
      </c>
      <c r="R162" s="4">
        <f t="shared" si="66"/>
      </c>
      <c r="T162" s="5">
        <f t="shared" si="67"/>
      </c>
      <c r="U162" s="4">
        <f t="shared" si="57"/>
      </c>
      <c r="V162" s="5">
        <f t="shared" si="68"/>
      </c>
      <c r="W162">
        <f t="shared" si="58"/>
      </c>
      <c r="X162" s="4">
        <f t="shared" si="69"/>
      </c>
    </row>
    <row r="163" spans="1:24" ht="12.75">
      <c r="A163">
        <f t="shared" si="70"/>
        <v>1716</v>
      </c>
      <c r="B163" s="4">
        <f t="shared" si="59"/>
        <v>9.103662744856413</v>
      </c>
      <c r="C163" s="4">
        <f t="shared" si="71"/>
        <v>0</v>
      </c>
      <c r="E163" s="4">
        <f t="shared" si="60"/>
        <v>0</v>
      </c>
      <c r="F163" s="4">
        <f t="shared" si="72"/>
        <v>0</v>
      </c>
      <c r="H163" s="5">
        <f t="shared" si="61"/>
      </c>
      <c r="I163" s="4">
        <f t="shared" si="53"/>
      </c>
      <c r="J163" s="5">
        <f t="shared" si="62"/>
      </c>
      <c r="K163" s="4">
        <f t="shared" si="54"/>
      </c>
      <c r="L163" s="4">
        <f t="shared" si="63"/>
      </c>
      <c r="N163" s="5">
        <f t="shared" si="64"/>
      </c>
      <c r="O163" s="4">
        <f t="shared" si="55"/>
      </c>
      <c r="P163" s="5">
        <f t="shared" si="65"/>
      </c>
      <c r="Q163">
        <f t="shared" si="56"/>
      </c>
      <c r="R163" s="4">
        <f t="shared" si="66"/>
      </c>
      <c r="T163" s="5">
        <f t="shared" si="67"/>
      </c>
      <c r="U163" s="4">
        <f t="shared" si="57"/>
      </c>
      <c r="V163" s="5">
        <f t="shared" si="68"/>
      </c>
      <c r="W163">
        <f t="shared" si="58"/>
      </c>
      <c r="X163" s="4">
        <f t="shared" si="69"/>
      </c>
    </row>
    <row r="164" spans="1:24" ht="12.75">
      <c r="A164">
        <f t="shared" si="70"/>
        <v>1728</v>
      </c>
      <c r="B164" s="4">
        <f t="shared" si="59"/>
        <v>9.167324722093172</v>
      </c>
      <c r="C164" s="4">
        <f t="shared" si="71"/>
        <v>0</v>
      </c>
      <c r="E164" s="4">
        <f t="shared" si="60"/>
        <v>0</v>
      </c>
      <c r="F164" s="4">
        <f t="shared" si="72"/>
        <v>0</v>
      </c>
      <c r="H164" s="5">
        <f t="shared" si="61"/>
      </c>
      <c r="I164" s="4">
        <f t="shared" si="53"/>
      </c>
      <c r="J164" s="5">
        <f t="shared" si="62"/>
      </c>
      <c r="K164" s="4">
        <f t="shared" si="54"/>
      </c>
      <c r="L164" s="4">
        <f t="shared" si="63"/>
      </c>
      <c r="N164" s="5">
        <f t="shared" si="64"/>
      </c>
      <c r="O164" s="4">
        <f t="shared" si="55"/>
      </c>
      <c r="P164" s="5">
        <f t="shared" si="65"/>
      </c>
      <c r="Q164">
        <f t="shared" si="56"/>
      </c>
      <c r="R164" s="4">
        <f t="shared" si="66"/>
      </c>
      <c r="T164" s="5">
        <f t="shared" si="67"/>
      </c>
      <c r="U164" s="4">
        <f t="shared" si="57"/>
      </c>
      <c r="V164" s="5">
        <f t="shared" si="68"/>
      </c>
      <c r="W164">
        <f t="shared" si="58"/>
      </c>
      <c r="X164" s="4">
        <f t="shared" si="69"/>
      </c>
    </row>
    <row r="165" spans="1:24" ht="12.75">
      <c r="A165">
        <f t="shared" si="70"/>
        <v>1740</v>
      </c>
      <c r="B165" s="4">
        <f t="shared" si="59"/>
        <v>9.230986699329929</v>
      </c>
      <c r="C165" s="4">
        <f t="shared" si="71"/>
        <v>0</v>
      </c>
      <c r="E165" s="4">
        <f t="shared" si="60"/>
        <v>0</v>
      </c>
      <c r="F165" s="4">
        <f t="shared" si="72"/>
        <v>0</v>
      </c>
      <c r="H165" s="5">
        <f t="shared" si="61"/>
      </c>
      <c r="I165" s="4">
        <f t="shared" si="53"/>
      </c>
      <c r="J165" s="5">
        <f t="shared" si="62"/>
      </c>
      <c r="K165" s="4">
        <f t="shared" si="54"/>
      </c>
      <c r="L165" s="4">
        <f t="shared" si="63"/>
      </c>
      <c r="N165" s="5">
        <f t="shared" si="64"/>
      </c>
      <c r="O165" s="4">
        <f t="shared" si="55"/>
      </c>
      <c r="P165" s="5">
        <f t="shared" si="65"/>
      </c>
      <c r="Q165">
        <f t="shared" si="56"/>
      </c>
      <c r="R165" s="4">
        <f t="shared" si="66"/>
      </c>
      <c r="T165" s="5">
        <f t="shared" si="67"/>
      </c>
      <c r="U165" s="4">
        <f t="shared" si="57"/>
      </c>
      <c r="V165" s="5">
        <f t="shared" si="68"/>
      </c>
      <c r="W165">
        <f t="shared" si="58"/>
      </c>
      <c r="X165" s="4">
        <f t="shared" si="69"/>
      </c>
    </row>
    <row r="166" spans="1:24" ht="12.75">
      <c r="A166">
        <f t="shared" si="70"/>
        <v>1752</v>
      </c>
      <c r="B166" s="4">
        <f t="shared" si="59"/>
        <v>9.294648676566688</v>
      </c>
      <c r="C166" s="4">
        <f t="shared" si="71"/>
        <v>0</v>
      </c>
      <c r="E166" s="4">
        <f t="shared" si="60"/>
        <v>0</v>
      </c>
      <c r="F166" s="4">
        <f t="shared" si="72"/>
        <v>0</v>
      </c>
      <c r="H166" s="5">
        <f t="shared" si="61"/>
      </c>
      <c r="I166" s="4">
        <f t="shared" si="53"/>
      </c>
      <c r="J166" s="5">
        <f t="shared" si="62"/>
      </c>
      <c r="K166" s="4">
        <f t="shared" si="54"/>
      </c>
      <c r="L166" s="4">
        <f t="shared" si="63"/>
      </c>
      <c r="N166" s="5">
        <f t="shared" si="64"/>
      </c>
      <c r="O166" s="4">
        <f t="shared" si="55"/>
      </c>
      <c r="P166" s="5">
        <f t="shared" si="65"/>
      </c>
      <c r="Q166">
        <f t="shared" si="56"/>
      </c>
      <c r="R166" s="4">
        <f t="shared" si="66"/>
      </c>
      <c r="T166" s="5">
        <f t="shared" si="67"/>
      </c>
      <c r="U166" s="4">
        <f t="shared" si="57"/>
      </c>
      <c r="V166" s="5">
        <f t="shared" si="68"/>
      </c>
      <c r="W166">
        <f t="shared" si="58"/>
      </c>
      <c r="X166" s="4">
        <f t="shared" si="69"/>
      </c>
    </row>
    <row r="167" spans="1:24" ht="12.75">
      <c r="A167">
        <f t="shared" si="70"/>
        <v>1764</v>
      </c>
      <c r="B167" s="4">
        <f t="shared" si="59"/>
        <v>9.358310653803445</v>
      </c>
      <c r="C167" s="4">
        <f t="shared" si="71"/>
        <v>0</v>
      </c>
      <c r="E167" s="4">
        <f t="shared" si="60"/>
        <v>0</v>
      </c>
      <c r="F167" s="4">
        <f t="shared" si="72"/>
        <v>0</v>
      </c>
      <c r="H167" s="5">
        <f t="shared" si="61"/>
      </c>
      <c r="I167" s="4">
        <f t="shared" si="53"/>
      </c>
      <c r="J167" s="5">
        <f t="shared" si="62"/>
      </c>
      <c r="K167" s="4">
        <f t="shared" si="54"/>
      </c>
      <c r="L167" s="4">
        <f t="shared" si="63"/>
      </c>
      <c r="N167" s="5">
        <f t="shared" si="64"/>
      </c>
      <c r="O167" s="4">
        <f t="shared" si="55"/>
      </c>
      <c r="P167" s="5">
        <f t="shared" si="65"/>
      </c>
      <c r="Q167">
        <f t="shared" si="56"/>
      </c>
      <c r="R167" s="4">
        <f t="shared" si="66"/>
      </c>
      <c r="T167" s="5">
        <f t="shared" si="67"/>
      </c>
      <c r="U167" s="4">
        <f t="shared" si="57"/>
      </c>
      <c r="V167" s="5">
        <f t="shared" si="68"/>
      </c>
      <c r="W167">
        <f t="shared" si="58"/>
      </c>
      <c r="X167" s="4">
        <f t="shared" si="69"/>
      </c>
    </row>
    <row r="168" spans="1:24" ht="12.75">
      <c r="A168">
        <f t="shared" si="70"/>
        <v>1776</v>
      </c>
      <c r="B168" s="4">
        <f t="shared" si="59"/>
        <v>9.421972631040203</v>
      </c>
      <c r="C168" s="4">
        <f t="shared" si="71"/>
        <v>0</v>
      </c>
      <c r="E168" s="4">
        <f t="shared" si="60"/>
        <v>0</v>
      </c>
      <c r="F168" s="4">
        <f t="shared" si="72"/>
        <v>0</v>
      </c>
      <c r="H168" s="5">
        <f t="shared" si="61"/>
      </c>
      <c r="I168" s="4">
        <f t="shared" si="53"/>
      </c>
      <c r="J168" s="5">
        <f t="shared" si="62"/>
      </c>
      <c r="K168" s="4">
        <f t="shared" si="54"/>
      </c>
      <c r="L168" s="4">
        <f t="shared" si="63"/>
      </c>
      <c r="N168" s="5">
        <f t="shared" si="64"/>
      </c>
      <c r="O168" s="4">
        <f t="shared" si="55"/>
      </c>
      <c r="P168" s="5">
        <f t="shared" si="65"/>
      </c>
      <c r="Q168">
        <f t="shared" si="56"/>
      </c>
      <c r="R168" s="4">
        <f t="shared" si="66"/>
      </c>
      <c r="T168" s="5">
        <f t="shared" si="67"/>
      </c>
      <c r="U168" s="4">
        <f t="shared" si="57"/>
      </c>
      <c r="V168" s="5">
        <f t="shared" si="68"/>
      </c>
      <c r="W168">
        <f t="shared" si="58"/>
      </c>
      <c r="X168" s="4">
        <f t="shared" si="69"/>
      </c>
    </row>
    <row r="169" spans="1:24" ht="12.75">
      <c r="A169">
        <f t="shared" si="70"/>
        <v>1788</v>
      </c>
      <c r="B169" s="4">
        <f t="shared" si="59"/>
        <v>9.485634608276962</v>
      </c>
      <c r="C169" s="4">
        <f t="shared" si="71"/>
        <v>0</v>
      </c>
      <c r="E169" s="4">
        <f t="shared" si="60"/>
        <v>0</v>
      </c>
      <c r="F169" s="4">
        <f t="shared" si="72"/>
        <v>0</v>
      </c>
      <c r="H169" s="5">
        <f t="shared" si="61"/>
      </c>
      <c r="I169" s="4">
        <f t="shared" si="53"/>
      </c>
      <c r="J169" s="5">
        <f t="shared" si="62"/>
      </c>
      <c r="K169" s="4">
        <f t="shared" si="54"/>
      </c>
      <c r="L169" s="4">
        <f t="shared" si="63"/>
      </c>
      <c r="N169" s="5">
        <f t="shared" si="64"/>
      </c>
      <c r="O169" s="4">
        <f t="shared" si="55"/>
      </c>
      <c r="P169" s="5">
        <f t="shared" si="65"/>
      </c>
      <c r="Q169">
        <f t="shared" si="56"/>
      </c>
      <c r="R169" s="4">
        <f t="shared" si="66"/>
      </c>
      <c r="T169" s="5">
        <f t="shared" si="67"/>
      </c>
      <c r="U169" s="4">
        <f t="shared" si="57"/>
      </c>
      <c r="V169" s="5">
        <f t="shared" si="68"/>
      </c>
      <c r="W169">
        <f t="shared" si="58"/>
      </c>
      <c r="X169" s="4">
        <f t="shared" si="69"/>
      </c>
    </row>
    <row r="170" spans="1:24" ht="12.75">
      <c r="A170">
        <f t="shared" si="70"/>
        <v>1800</v>
      </c>
      <c r="B170" s="4">
        <f t="shared" si="59"/>
        <v>9.54929658551372</v>
      </c>
      <c r="C170" s="4">
        <f t="shared" si="71"/>
        <v>0</v>
      </c>
      <c r="E170" s="4">
        <f t="shared" si="60"/>
        <v>0</v>
      </c>
      <c r="F170" s="4">
        <f t="shared" si="72"/>
        <v>0</v>
      </c>
      <c r="H170" s="5">
        <f t="shared" si="61"/>
      </c>
      <c r="I170" s="4">
        <f t="shared" si="53"/>
      </c>
      <c r="J170" s="5">
        <f t="shared" si="62"/>
      </c>
      <c r="K170" s="4">
        <f t="shared" si="54"/>
      </c>
      <c r="L170" s="4">
        <f t="shared" si="63"/>
      </c>
      <c r="N170" s="5">
        <f t="shared" si="64"/>
      </c>
      <c r="O170" s="4">
        <f t="shared" si="55"/>
      </c>
      <c r="P170" s="5">
        <f t="shared" si="65"/>
      </c>
      <c r="Q170">
        <f t="shared" si="56"/>
      </c>
      <c r="R170" s="4">
        <f t="shared" si="66"/>
      </c>
      <c r="T170" s="5">
        <f t="shared" si="67"/>
      </c>
      <c r="U170" s="4">
        <f t="shared" si="57"/>
      </c>
      <c r="V170" s="5">
        <f t="shared" si="68"/>
      </c>
      <c r="W170">
        <f t="shared" si="58"/>
      </c>
      <c r="X170" s="4">
        <f t="shared" si="69"/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300" verticalDpi="300" orientation="landscape" paperSize="9" scale="95" r:id="rId2"/>
  <headerFooter alignWithMargins="0">
    <oddHeader>&amp;C&amp;F - &amp;A&amp;R&amp;D</oddHeader>
    <oddFooter>&amp;R&amp;P</odd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:B31"/>
    </sheetView>
  </sheetViews>
  <sheetFormatPr defaultColWidth="11.421875" defaultRowHeight="12.75"/>
  <cols>
    <col min="1" max="2" width="11.421875" style="18" customWidth="1"/>
  </cols>
  <sheetData>
    <row r="1" spans="1:4" ht="12.75">
      <c r="D1" t="s">
        <v>55</v>
      </c>
    </row>
    <row r="2" spans="1:4" ht="12.75">
      <c r="D2" t="s">
        <v>56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&amp;C&amp;F - &amp;A&amp;R&amp;D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K2" sqref="K2"/>
    </sheetView>
  </sheetViews>
  <sheetFormatPr defaultColWidth="11.421875" defaultRowHeight="12.75"/>
  <sheetData>
    <row r="1" spans="1:11" ht="12.75">
      <c r="A1" t="s">
        <v>68</v>
      </c>
      <c r="J1" s="6" t="s">
        <v>64</v>
      </c>
      <c r="K1" s="6" t="s">
        <v>65</v>
      </c>
    </row>
    <row r="2" spans="1:11" ht="12.75">
      <c r="A2" t="s">
        <v>69</v>
      </c>
      <c r="J2" s="6" t="s">
        <v>66</v>
      </c>
      <c r="K2" s="6" t="s">
        <v>93</v>
      </c>
    </row>
    <row r="3" spans="1:11" ht="12.75">
      <c r="A3" t="s">
        <v>71</v>
      </c>
      <c r="J3" s="6"/>
      <c r="K3" s="6"/>
    </row>
    <row r="4" spans="1:11" ht="12.75">
      <c r="A4" t="s">
        <v>70</v>
      </c>
      <c r="J4" s="6"/>
      <c r="K4" s="6"/>
    </row>
    <row r="5" spans="1:11" ht="12.75">
      <c r="A5" t="s">
        <v>85</v>
      </c>
      <c r="J5" s="6"/>
      <c r="K5" s="6"/>
    </row>
    <row r="6" spans="2:11" ht="12.75">
      <c r="B6" s="34" t="s">
        <v>86</v>
      </c>
      <c r="J6" s="6"/>
      <c r="K6" s="6"/>
    </row>
    <row r="7" spans="10:11" ht="12.75">
      <c r="J7" s="6"/>
      <c r="K7" s="6"/>
    </row>
    <row r="8" spans="1:11" ht="12.75">
      <c r="A8" t="s">
        <v>72</v>
      </c>
      <c r="J8" s="6"/>
      <c r="K8" s="6"/>
    </row>
    <row r="9" spans="1:11" ht="12.75">
      <c r="A9" t="s">
        <v>87</v>
      </c>
      <c r="J9" s="6"/>
      <c r="K9" s="6"/>
    </row>
    <row r="10" spans="2:11" ht="12.75">
      <c r="B10" s="34" t="s">
        <v>92</v>
      </c>
      <c r="J10" s="6"/>
      <c r="K10" s="6"/>
    </row>
    <row r="11" spans="10:11" ht="12.75">
      <c r="J11" s="6"/>
      <c r="K11" s="6"/>
    </row>
    <row r="12" spans="1:11" ht="12.75">
      <c r="A12" t="s">
        <v>88</v>
      </c>
      <c r="J12" s="6"/>
      <c r="K12" s="6"/>
    </row>
    <row r="13" spans="10:11" ht="12.75">
      <c r="J13" s="6"/>
      <c r="K13" s="6"/>
    </row>
    <row r="14" spans="1:7" ht="12.75">
      <c r="A14" t="s">
        <v>89</v>
      </c>
      <c r="G14" s="8"/>
    </row>
    <row r="15" spans="1:7" ht="12.75">
      <c r="A15" t="s">
        <v>90</v>
      </c>
      <c r="G15" s="22"/>
    </row>
    <row r="16" spans="1:7" ht="12.75">
      <c r="A16" t="s">
        <v>91</v>
      </c>
      <c r="G16" s="15"/>
    </row>
    <row r="18" spans="1:11" ht="12.75">
      <c r="A18" s="2" t="s">
        <v>76</v>
      </c>
      <c r="C18" s="2" t="s">
        <v>77</v>
      </c>
      <c r="D18" s="27" t="s">
        <v>67</v>
      </c>
      <c r="K18" s="25" t="s">
        <v>79</v>
      </c>
    </row>
    <row r="19" spans="1:11" ht="12.75">
      <c r="A19" t="s">
        <v>28</v>
      </c>
      <c r="C19" t="s">
        <v>1</v>
      </c>
      <c r="D19" s="23" t="s">
        <v>51</v>
      </c>
      <c r="K19" s="25" t="s">
        <v>78</v>
      </c>
    </row>
    <row r="20" spans="1:11" ht="12.75">
      <c r="A20" t="s">
        <v>29</v>
      </c>
      <c r="C20" t="s">
        <v>1</v>
      </c>
      <c r="D20" s="23" t="s">
        <v>51</v>
      </c>
      <c r="K20" s="25" t="s">
        <v>80</v>
      </c>
    </row>
    <row r="21" spans="1:11" ht="12.75">
      <c r="A21" t="s">
        <v>75</v>
      </c>
      <c r="C21" t="s">
        <v>6</v>
      </c>
      <c r="D21" s="23" t="s">
        <v>54</v>
      </c>
      <c r="K21" s="25" t="s">
        <v>81</v>
      </c>
    </row>
    <row r="22" spans="1:4" ht="12.75">
      <c r="A22" t="s">
        <v>4</v>
      </c>
      <c r="C22" t="s">
        <v>1</v>
      </c>
      <c r="D22" s="23" t="s">
        <v>53</v>
      </c>
    </row>
    <row r="23" spans="1:4" ht="12.75">
      <c r="A23" t="s">
        <v>0</v>
      </c>
      <c r="C23" t="s">
        <v>2</v>
      </c>
      <c r="D23" s="23" t="s">
        <v>51</v>
      </c>
    </row>
    <row r="24" spans="1:11" ht="13.5" thickBot="1">
      <c r="A24" t="s">
        <v>73</v>
      </c>
      <c r="C24" t="s">
        <v>11</v>
      </c>
      <c r="D24" s="23" t="s">
        <v>53</v>
      </c>
      <c r="G24" s="24"/>
      <c r="H24" s="26" t="s">
        <v>84</v>
      </c>
      <c r="I24" s="28" t="s">
        <v>58</v>
      </c>
      <c r="J24" s="29" t="s">
        <v>59</v>
      </c>
      <c r="K24" s="29" t="s">
        <v>60</v>
      </c>
    </row>
    <row r="25" spans="1:11" ht="12.75">
      <c r="A25" t="s">
        <v>35</v>
      </c>
      <c r="C25" t="s">
        <v>36</v>
      </c>
      <c r="D25" s="23" t="s">
        <v>82</v>
      </c>
      <c r="H25" s="11" t="s">
        <v>35</v>
      </c>
      <c r="I25" s="30" t="s">
        <v>61</v>
      </c>
      <c r="J25" s="31" t="s">
        <v>61</v>
      </c>
      <c r="K25" s="31" t="s">
        <v>62</v>
      </c>
    </row>
    <row r="26" spans="1:11" ht="12.75">
      <c r="A26" t="s">
        <v>63</v>
      </c>
      <c r="C26" t="s">
        <v>11</v>
      </c>
      <c r="D26" s="23" t="s">
        <v>83</v>
      </c>
      <c r="H26" s="11" t="s">
        <v>63</v>
      </c>
      <c r="I26" s="30" t="s">
        <v>62</v>
      </c>
      <c r="J26" s="31" t="s">
        <v>61</v>
      </c>
      <c r="K26" s="31" t="s">
        <v>61</v>
      </c>
    </row>
    <row r="27" spans="1:4" ht="12.75">
      <c r="A27" t="s">
        <v>22</v>
      </c>
      <c r="C27" t="s">
        <v>11</v>
      </c>
      <c r="D27" s="23" t="s">
        <v>52</v>
      </c>
    </row>
    <row r="28" spans="1:4" ht="12.75">
      <c r="A28" t="s">
        <v>74</v>
      </c>
      <c r="C28" t="s">
        <v>23</v>
      </c>
      <c r="D28" s="23" t="s">
        <v>52</v>
      </c>
    </row>
    <row r="29" spans="1:4" ht="12.75">
      <c r="A29" t="s">
        <v>24</v>
      </c>
      <c r="C29" t="s">
        <v>13</v>
      </c>
      <c r="D29" s="23" t="s">
        <v>52</v>
      </c>
    </row>
    <row r="30" spans="1:4" ht="12.75">
      <c r="A30" t="s">
        <v>57</v>
      </c>
      <c r="C30" t="s">
        <v>13</v>
      </c>
      <c r="D30" s="23" t="s">
        <v>51</v>
      </c>
    </row>
    <row r="31" spans="1:4" ht="12.75">
      <c r="A31" t="s">
        <v>50</v>
      </c>
      <c r="C31" t="s">
        <v>13</v>
      </c>
      <c r="D31" s="23" t="s">
        <v>53</v>
      </c>
    </row>
    <row r="36" spans="10:11" ht="12.75">
      <c r="J36" s="6"/>
      <c r="K36" s="6"/>
    </row>
    <row r="38" spans="1:6" ht="12.75">
      <c r="A38" s="2"/>
      <c r="D38" s="2"/>
      <c r="F38" s="2"/>
    </row>
    <row r="39" spans="1:4" ht="12.75">
      <c r="A39" s="19"/>
      <c r="D39" s="20"/>
    </row>
    <row r="40" spans="1:4" ht="12.75">
      <c r="A40" s="19"/>
      <c r="D40" s="20"/>
    </row>
    <row r="41" spans="1:4" ht="12.75">
      <c r="A41" s="19"/>
      <c r="D41" s="20"/>
    </row>
    <row r="42" spans="1:4" ht="12.75">
      <c r="A42" s="19"/>
      <c r="D42" s="21"/>
    </row>
    <row r="43" spans="1:4" ht="12.75">
      <c r="A43" s="19"/>
      <c r="D43" s="21"/>
    </row>
    <row r="44" spans="1:4" ht="12.75">
      <c r="A44" s="19"/>
      <c r="D44" s="21"/>
    </row>
    <row r="45" spans="1:4" ht="12.75">
      <c r="A45" s="19"/>
      <c r="D45" s="20"/>
    </row>
    <row r="46" spans="1:4" ht="12.75">
      <c r="A46" s="19"/>
      <c r="D46" s="21"/>
    </row>
    <row r="47" spans="1:4" ht="12.75">
      <c r="A47" s="19"/>
      <c r="D47" s="20"/>
    </row>
    <row r="48" spans="1:4" ht="12.75">
      <c r="A48" s="19"/>
      <c r="D48" s="20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5" spans="1:6" ht="12.75">
      <c r="A55" s="2"/>
      <c r="D55" s="2"/>
      <c r="F55" s="2"/>
    </row>
    <row r="56" spans="1:4" ht="12.75">
      <c r="A56" s="19"/>
      <c r="D56" s="20"/>
    </row>
  </sheetData>
  <sheetProtection sheet="1" objects="1" scenarios="1"/>
  <printOptions/>
  <pageMargins left="0.787401575" right="0.787401575" top="0.984251969" bottom="0.984251969" header="0.4921259845" footer="0.4921259845"/>
  <pageSetup horizontalDpi="300" verticalDpi="300" orientation="landscape" paperSize="9" scale="96" r:id="rId1"/>
  <headerFooter alignWithMargins="0">
    <oddHeader>&amp;C&amp;F - &amp;A&amp;R&amp;D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Angewandte Geologie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Liedl</cp:lastModifiedBy>
  <cp:lastPrinted>2005-09-16T07:40:56Z</cp:lastPrinted>
  <dcterms:created xsi:type="dcterms:W3CDTF">2002-05-17T12:48:26Z</dcterms:created>
  <dcterms:modified xsi:type="dcterms:W3CDTF">2015-12-04T14:25:53Z</dcterms:modified>
  <cp:category/>
  <cp:version/>
  <cp:contentType/>
  <cp:contentStatus/>
</cp:coreProperties>
</file>